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Zalacznik Nr 6" sheetId="1" r:id="rId1"/>
    <sheet name="Zalacznik Nr 7" sheetId="2" r:id="rId2"/>
    <sheet name="Zalacznik Nr 8" sheetId="3" r:id="rId3"/>
  </sheets>
  <definedNames>
    <definedName name="_xlnm.Print_Area" localSheetId="0">'Zalacznik Nr 6'!$A$121:$AM$134</definedName>
  </definedNames>
  <calcPr fullCalcOnLoad="1"/>
</workbook>
</file>

<file path=xl/sharedStrings.xml><?xml version="1.0" encoding="utf-8"?>
<sst xmlns="http://schemas.openxmlformats.org/spreadsheetml/2006/main" count="3431" uniqueCount="999">
  <si>
    <r>
      <t>Załącznik nr 6 do SIWZ</t>
    </r>
    <r>
      <rPr>
        <sz val="12"/>
        <rFont val="Verdana"/>
        <family val="2"/>
      </rPr>
      <t xml:space="preserve"> ubezpieczenia majątku oraz odpowiedzialności cywilnej Powiatu Poznańskiego i podległych jednostek organizacyjnych.</t>
    </r>
  </si>
  <si>
    <t>Wykaz budynków podlegających ubezpieczeniu i sum ubezpieczenia od ognia i innych zdarzeń losowych.</t>
  </si>
  <si>
    <t>Lp.</t>
  </si>
  <si>
    <t>DANE ADRESOWE</t>
  </si>
  <si>
    <t>BUDYNEK - przeznaczenie, rok budowy, wymiary</t>
  </si>
  <si>
    <t>BUDYNEK - materiały konstrukcyjne</t>
  </si>
  <si>
    <t>BUDYNEK - instalacje wewnętrzne (TAK / NIE)</t>
  </si>
  <si>
    <t>ZABEZPIECZENIA P-POŻ</t>
  </si>
  <si>
    <t>Zabezpieczenia przeciwkradzieżowe</t>
  </si>
  <si>
    <t xml:space="preserve">Wartość księgowa brutto              </t>
  </si>
  <si>
    <t>Suma ubezpieczenia 2008 r.</t>
  </si>
  <si>
    <t>Okres ubezpieczenia</t>
  </si>
  <si>
    <t>Suma ubezpieczenia 2011 r.</t>
  </si>
  <si>
    <t>Jednostka organizacyjna</t>
  </si>
  <si>
    <t>Adres miejsca ubezpieczenia</t>
  </si>
  <si>
    <t>Obiekt - rodzaj budynku</t>
  </si>
  <si>
    <t>Rok budowy</t>
  </si>
  <si>
    <t>rok rozbudowy / ostatniego remontu</t>
  </si>
  <si>
    <t>liczba kondygnacji</t>
  </si>
  <si>
    <t>Pow. Zabudowy (m2)</t>
  </si>
  <si>
    <t>Kubatura (m3)</t>
  </si>
  <si>
    <t>Pow. użytkowa (m2)</t>
  </si>
  <si>
    <t>Materiały konstrukcyjne ścian</t>
  </si>
  <si>
    <t>Materiały konstrukcyjne stropów</t>
  </si>
  <si>
    <t>Materiały konstrukcyjne więźby dachowej</t>
  </si>
  <si>
    <t>Pokrycie dachu</t>
  </si>
  <si>
    <t>elektr.</t>
  </si>
  <si>
    <t>wod-kan</t>
  </si>
  <si>
    <t>gaz</t>
  </si>
  <si>
    <t>co.</t>
  </si>
  <si>
    <t>alarm  p-poż</t>
  </si>
  <si>
    <t>hydranty (liczba)</t>
  </si>
  <si>
    <t>gaśnice (liczba)</t>
  </si>
  <si>
    <t>odległość              (czas dojazdu)      straży poż.</t>
  </si>
  <si>
    <t>dozór</t>
  </si>
  <si>
    <t>alarm  lokalny</t>
  </si>
  <si>
    <t>monitoring</t>
  </si>
  <si>
    <t>Wartość odtworzeniowa</t>
  </si>
  <si>
    <t>Budynek</t>
  </si>
  <si>
    <t>Sposób określenia sumy ubezpieczenia budynku</t>
  </si>
  <si>
    <t>Urządzenia, wyposażenie i sprzęt elektroniczny</t>
  </si>
  <si>
    <t>Wartości pieniężne</t>
  </si>
  <si>
    <t>od</t>
  </si>
  <si>
    <t>do</t>
  </si>
  <si>
    <t>liczba miesięcy</t>
  </si>
  <si>
    <t>Budynek/budowla</t>
  </si>
  <si>
    <t>Sposób określenia sumy ubezpieczenia budynku/budowli</t>
  </si>
  <si>
    <t>Urządzenia, maszyny, wyposażenie         i sprzęt elektroniczny</t>
  </si>
  <si>
    <t>sprzęt elektroniczny         (all risk)</t>
  </si>
  <si>
    <t>Zespół Szkół w Bolechowie</t>
  </si>
  <si>
    <t xml:space="preserve"> Bolechowo, ul. Obornicka 1</t>
  </si>
  <si>
    <t>sala gimnastyczna</t>
  </si>
  <si>
    <t>płyta obornicka</t>
  </si>
  <si>
    <t>blacha</t>
  </si>
  <si>
    <t>katowniki</t>
  </si>
  <si>
    <t>tak</t>
  </si>
  <si>
    <t>nie</t>
  </si>
  <si>
    <t>5 min</t>
  </si>
  <si>
    <t>szacunkowa wartość odtworzeniowa</t>
  </si>
  <si>
    <t>budynek szkoły</t>
  </si>
  <si>
    <t>płyty betonowe</t>
  </si>
  <si>
    <t>papa</t>
  </si>
  <si>
    <t xml:space="preserve"> Bolechowo, ul. Obornicka 2</t>
  </si>
  <si>
    <t>termomodernizacja</t>
  </si>
  <si>
    <t>x</t>
  </si>
  <si>
    <t>boisko wielofunkcyjne</t>
  </si>
  <si>
    <t>wartość księgowa brutto</t>
  </si>
  <si>
    <t>Liceum Ogólnokształcące w Kórniku</t>
  </si>
  <si>
    <t>Kórnik, ul Poznańska 2</t>
  </si>
  <si>
    <t>budynek szkolny</t>
  </si>
  <si>
    <t>2 naziemne, poddasze częsciowo uzytkowe</t>
  </si>
  <si>
    <t>murowane, cegła pełna</t>
  </si>
  <si>
    <t>drewniane</t>
  </si>
  <si>
    <t>drewniany</t>
  </si>
  <si>
    <t>brak</t>
  </si>
  <si>
    <t>sala gimnastyczna z budynkiem administracyjnym</t>
  </si>
  <si>
    <t>jedna naziemna, częściowo podpiwniczony</t>
  </si>
  <si>
    <t>stropy typu Kleina</t>
  </si>
  <si>
    <t>budynek socjalno-lekcyjny</t>
  </si>
  <si>
    <t>jedna naziemna, niepodpiwniczony</t>
  </si>
  <si>
    <t>murowane z bloków betonowych M i cegły ceramicznej szczelinowej</t>
  </si>
  <si>
    <t>płyty prefabrykowane kanałowe</t>
  </si>
  <si>
    <t>konstrukcja żelbetowa</t>
  </si>
  <si>
    <t>Liceum Ogólnokształcące w Puszczykowie</t>
  </si>
  <si>
    <t>Puszczykowo, ul. Kasprowicza 3</t>
  </si>
  <si>
    <t>3 naziemne</t>
  </si>
  <si>
    <t>cegła</t>
  </si>
  <si>
    <t>płyty Acermana</t>
  </si>
  <si>
    <t>płyty dachowe</t>
  </si>
  <si>
    <t>10 min</t>
  </si>
  <si>
    <t>częściowy</t>
  </si>
  <si>
    <t>ogółem 432.000,00 w tym komp.229.000,00 programy 45.800,00 rtv,sprzęt cyfr. 57.200,00</t>
  </si>
  <si>
    <t>internat</t>
  </si>
  <si>
    <t xml:space="preserve">74.800,00   </t>
  </si>
  <si>
    <t>kocioł</t>
  </si>
  <si>
    <t>plac zabaw</t>
  </si>
  <si>
    <t>boisko ORLIK 2012</t>
  </si>
  <si>
    <t>Zespół Szkół nr 2 w Swarzędzu</t>
  </si>
  <si>
    <t>Swarzędz, ul. Podgórna 12</t>
  </si>
  <si>
    <t>2007 (ocieplenie budynku)</t>
  </si>
  <si>
    <t>Fert 45</t>
  </si>
  <si>
    <t>drewno</t>
  </si>
  <si>
    <t>dachówka</t>
  </si>
  <si>
    <t>warstwowe murowane, lekka obudowa, blacha</t>
  </si>
  <si>
    <t>konstrukcja stalowa</t>
  </si>
  <si>
    <t>blacha trapezowa</t>
  </si>
  <si>
    <t>Zespół Szkół nr 1 w Swarzędzu</t>
  </si>
  <si>
    <t>Swarzędz, ul. Mielżyńskiego 5A</t>
  </si>
  <si>
    <t>pustaki</t>
  </si>
  <si>
    <t>papa termozgrzewalna</t>
  </si>
  <si>
    <t>15 min</t>
  </si>
  <si>
    <t>Zespół Szkół w Mosinie</t>
  </si>
  <si>
    <t>Mosina, ul. Topolowa 2</t>
  </si>
  <si>
    <t>szkoła z sala gimnastyczną</t>
  </si>
  <si>
    <t>stropy ceramiczne zalane betonem</t>
  </si>
  <si>
    <t>20 min</t>
  </si>
  <si>
    <t>Mosina, ul. Topolowa 3</t>
  </si>
  <si>
    <t>internat ze stołówką</t>
  </si>
  <si>
    <t>Mosina, ul. Topolowa</t>
  </si>
  <si>
    <t>2 boiska wielofunkcyjne z bieżnią</t>
  </si>
  <si>
    <t>Zespół Szkół w Rokietnicy</t>
  </si>
  <si>
    <t>Rokietnica, ul Szamotulska 24</t>
  </si>
  <si>
    <t>szkoła</t>
  </si>
  <si>
    <t>murowane z cegły pełnej</t>
  </si>
  <si>
    <t>sklepienie odcinkowe, płyty Kleina</t>
  </si>
  <si>
    <t>płyty korytowe na ścianach ażurowych</t>
  </si>
  <si>
    <t>30 min</t>
  </si>
  <si>
    <t>pawilon nr 1, klasa przy internacie</t>
  </si>
  <si>
    <t>ceglany Kleina, nad parterem drewniany belkowy</t>
  </si>
  <si>
    <t>drewniano-belkowy</t>
  </si>
  <si>
    <t>internat dziewcząt</t>
  </si>
  <si>
    <t>1985, 1988, 2003</t>
  </si>
  <si>
    <t>płyty korytkowe</t>
  </si>
  <si>
    <t>internat chłopców</t>
  </si>
  <si>
    <t>1986, 2003</t>
  </si>
  <si>
    <t>konstrukcja drewniana</t>
  </si>
  <si>
    <t>pałac</t>
  </si>
  <si>
    <t>1964, 1998</t>
  </si>
  <si>
    <t>pawilon nr 2</t>
  </si>
  <si>
    <t>płyty żelbetowe prefabrykowane</t>
  </si>
  <si>
    <t>beton</t>
  </si>
  <si>
    <t>pawilon nr 3</t>
  </si>
  <si>
    <t>gęsto żebrowany, żelbetowy monolityczny</t>
  </si>
  <si>
    <t>garaże - 3 segmentowe</t>
  </si>
  <si>
    <t>sklepienie odcinkowe</t>
  </si>
  <si>
    <t>stołówka</t>
  </si>
  <si>
    <t>murowane z bloków M-4 i M-6 bloczków gazobetonowych</t>
  </si>
  <si>
    <t>płyty kanałowe</t>
  </si>
  <si>
    <t>zelbetonowe płyty prefabrykowane na nurach ażurowych</t>
  </si>
  <si>
    <t>Poznań, ul. Rubież 20</t>
  </si>
  <si>
    <t>garaż</t>
  </si>
  <si>
    <t>elementy prefabrykowane żelbetowe w ramach stalowych</t>
  </si>
  <si>
    <t>Zespół Szkół im. J. i Wł. Zamoyskich w Rokietnicy - Szkoła Zawodowa w  Murowanej Goślinie</t>
  </si>
  <si>
    <t xml:space="preserve">Murowana Goślina, ul. Szkolna 1 </t>
  </si>
  <si>
    <t>budynek szkoły + pawilon</t>
  </si>
  <si>
    <t>belki drewniane</t>
  </si>
  <si>
    <t>boisko wielkofunkcyjne</t>
  </si>
  <si>
    <t>Specjalny Ośrodek Szkolno - Wychowawczy w Mosinie</t>
  </si>
  <si>
    <t>Mosina, ul. Kościelna 2</t>
  </si>
  <si>
    <t>cegła czerwona, zaprawa cementowo-wapienna</t>
  </si>
  <si>
    <t>w części pierwotnej belki drewniane, w części rozbudowanej dwuteownik</t>
  </si>
  <si>
    <t>ujęcie wodne oddalone o 150 m</t>
  </si>
  <si>
    <t>Ośrodek Szkolno – Wychowawczy dla Dzieci Niewidomych w Owińskach</t>
  </si>
  <si>
    <t>Owińska, pl. Przemysława 9</t>
  </si>
  <si>
    <t xml:space="preserve"> internat, szkoła, biuro, kuchnia, stołówka, magazyn, warsztat, biblioteka, sala komputerowa</t>
  </si>
  <si>
    <t>XIX wiek</t>
  </si>
  <si>
    <t>murowane</t>
  </si>
  <si>
    <t>na placu przed Ośrodkiem</t>
  </si>
  <si>
    <t>Owińska, pl. Przemysława 8</t>
  </si>
  <si>
    <t>1988-1990</t>
  </si>
  <si>
    <t>Owińska, pl. Przemysława 7</t>
  </si>
  <si>
    <t>mieszkalny</t>
  </si>
  <si>
    <t>XVIII, XIX wiek</t>
  </si>
  <si>
    <t>częściowo</t>
  </si>
  <si>
    <t>Owińska, pl. Przemysława 11</t>
  </si>
  <si>
    <t>Owińska, ul. Poznańska 2</t>
  </si>
  <si>
    <t>Dom Pomocy Społecznej w Lisówkach</t>
  </si>
  <si>
    <t>Lisówki, ul. Leśne Zacisze 2</t>
  </si>
  <si>
    <t>pensjonat z pralnią</t>
  </si>
  <si>
    <t>ceramika</t>
  </si>
  <si>
    <t>płyty żelbetowe</t>
  </si>
  <si>
    <t>stal i drewno</t>
  </si>
  <si>
    <t>gont papowy</t>
  </si>
  <si>
    <t>20-hydranty wewnętrzne, 7-hydranty zewnetrzne</t>
  </si>
  <si>
    <t>budynek hotelowy, jadalnia, kuchnia</t>
  </si>
  <si>
    <t>kotłownia olejowa z wyposażeniem</t>
  </si>
  <si>
    <t>portiernia z wyposażeniem (centrala telefoniczna)</t>
  </si>
  <si>
    <t>sala wielofunkcyjna</t>
  </si>
  <si>
    <t>administracja z fizykoterapią</t>
  </si>
  <si>
    <t>kaplica z łącznikiem</t>
  </si>
  <si>
    <t>garaże</t>
  </si>
  <si>
    <t>drogi, place, chodniki, mała architektura</t>
  </si>
  <si>
    <t>kostka pozbrukowa</t>
  </si>
  <si>
    <t>ogrodzenie zewnętrzne terenu</t>
  </si>
  <si>
    <t>siatka</t>
  </si>
  <si>
    <t>maszt antenowy stalowy</t>
  </si>
  <si>
    <t>schron 17/15 - garaż dla ciągnika</t>
  </si>
  <si>
    <t>ogrodzenie wokół oczyszczalni ścieków</t>
  </si>
  <si>
    <t>oczyszczalnia ścieków</t>
  </si>
  <si>
    <t>7 budynków mieszkalnuch</t>
  </si>
  <si>
    <t>cegła pełna</t>
  </si>
  <si>
    <t>stal</t>
  </si>
  <si>
    <t>gont bitumiczny</t>
  </si>
  <si>
    <t>Dom Dziecka Kórnik-Bnin</t>
  </si>
  <si>
    <t>Kórnik-Bnin, ul. Błażejewska 63</t>
  </si>
  <si>
    <t>budynek socjalno-mieszkalny</t>
  </si>
  <si>
    <t>piętrowy w całości podpiwniczony</t>
  </si>
  <si>
    <t>budynek główny, socjalno-mieszkalny</t>
  </si>
  <si>
    <t>2006 termomodernizacja</t>
  </si>
  <si>
    <t>pietrowy cześciowo podpiwniczony</t>
  </si>
  <si>
    <t>budynek socjalno-bytowy</t>
  </si>
  <si>
    <t>parterowy z wykorzystanym poddaszem, nie podpiwniczony</t>
  </si>
  <si>
    <t>drewna</t>
  </si>
  <si>
    <t>budynek administracyjny</t>
  </si>
  <si>
    <t>Kórnik-Bnin, ul. Błażejewska 64</t>
  </si>
  <si>
    <t>termomodernizacja budynków</t>
  </si>
  <si>
    <t>boisko wielofunkcyjne z placem zabaw</t>
  </si>
  <si>
    <t>Ośrodek Wspomagania Rodziny</t>
  </si>
  <si>
    <t>Kobylnica, ul. Poznańska 91</t>
  </si>
  <si>
    <t>budynek mieszkalny nr 2</t>
  </si>
  <si>
    <t>murowany</t>
  </si>
  <si>
    <t>2 obok budynku</t>
  </si>
  <si>
    <t>dozór i monitoring</t>
  </si>
  <si>
    <t>budynek mieszkalny nr 4 + łącznik</t>
  </si>
  <si>
    <t>budynek mieszkalny nr 12 + łącznik</t>
  </si>
  <si>
    <t>kotłownia</t>
  </si>
  <si>
    <t>Kobylnica, ul. Poznańska 92</t>
  </si>
  <si>
    <t>boisko do piłki nożnej z placem zabaw</t>
  </si>
  <si>
    <t>Starostwo Powiatowe</t>
  </si>
  <si>
    <t>Budynek przy ul. Jackowskiego 18 w Poznaniu</t>
  </si>
  <si>
    <t>budynek administracji samorządowej</t>
  </si>
  <si>
    <t>2003,                   2009 - adaptacja kotłowni</t>
  </si>
  <si>
    <t>3 naziemne, budynek podpiwniczony</t>
  </si>
  <si>
    <t>żelbetowe</t>
  </si>
  <si>
    <t>stropodach wentylowany</t>
  </si>
  <si>
    <t>2 min</t>
  </si>
  <si>
    <t>ogółem 3.980.094,97 w tym sprzęt elektr. wraz z windami   2.454.775,32</t>
  </si>
  <si>
    <t>V i VI piętro wraz z udziałem w części wspólnej oraz w gruncie budynku przy ul. Zielonej 8 w Poznaniu</t>
  </si>
  <si>
    <t>2 z 8</t>
  </si>
  <si>
    <t>całość: 16032,62</t>
  </si>
  <si>
    <t>3793 (udział 844,3)</t>
  </si>
  <si>
    <t>stropy ceramiczno-stalowe</t>
  </si>
  <si>
    <t>żelbetowy</t>
  </si>
  <si>
    <t>5-10 min</t>
  </si>
  <si>
    <t>Budynek przy ul. Słowackiego 8 w Poznaniu</t>
  </si>
  <si>
    <t>budynek z przeznaczeniem na służbę zdrowia</t>
  </si>
  <si>
    <t>lata przed I w. Światową, rozbudowa lata 50-te</t>
  </si>
  <si>
    <t>2003,                  2009 - remont holu głównego, archiwum, remont IV piętra</t>
  </si>
  <si>
    <t>4 naziemne, budynek podpiwniczony</t>
  </si>
  <si>
    <t>stropy masywne</t>
  </si>
  <si>
    <t>IV pietro</t>
  </si>
  <si>
    <t>Budynki przy ul. Leśne Zacisze 2 w Lisówkach</t>
  </si>
  <si>
    <t>magazyny, budynki gospodarcze, schrony (pustostany)</t>
  </si>
  <si>
    <t>Zarząd Dróg Powiatowych</t>
  </si>
  <si>
    <t>Obwód drogowy Zamysłowo</t>
  </si>
  <si>
    <t>warsztat</t>
  </si>
  <si>
    <t>papa bit.</t>
  </si>
  <si>
    <t>budynek socjalny</t>
  </si>
  <si>
    <t>płyty-murowane</t>
  </si>
  <si>
    <t>magazyn + wiata</t>
  </si>
  <si>
    <t>kratownica stalowa</t>
  </si>
  <si>
    <t>eternit</t>
  </si>
  <si>
    <t>Obwód drogowy Biskupice</t>
  </si>
  <si>
    <t>pomieszczenie kontenerowe</t>
  </si>
  <si>
    <t>10-15 min</t>
  </si>
  <si>
    <t>magazyn</t>
  </si>
  <si>
    <t>wiata stalowa</t>
  </si>
  <si>
    <t>murowane/stal</t>
  </si>
  <si>
    <t>stalowe</t>
  </si>
  <si>
    <t>Poznań, ul. Zielona 8</t>
  </si>
  <si>
    <t>pomieszczenia biurowe</t>
  </si>
  <si>
    <t>Poradnia Psychologiczno-Pedagogiczna w Mosinie wraz z filiami</t>
  </si>
  <si>
    <t>Mosina, ul. Śremska 14</t>
  </si>
  <si>
    <t>budynek gminy</t>
  </si>
  <si>
    <t>XX wiek</t>
  </si>
  <si>
    <t>X</t>
  </si>
  <si>
    <t>1 min</t>
  </si>
  <si>
    <t>Kórnik, ul. Poznańska 34a</t>
  </si>
  <si>
    <t>żelbeton</t>
  </si>
  <si>
    <t xml:space="preserve">1 hydrant, zbiornik p.poż. </t>
  </si>
  <si>
    <t>łącznie z filia</t>
  </si>
  <si>
    <t>Poradnia Psychologiczno-Pedagogiczna w Swarzędzu wraz z filiami</t>
  </si>
  <si>
    <t xml:space="preserve">Swarzędz, Os. Kościuszkowców 4 </t>
  </si>
  <si>
    <t>Murowana Goślina, ul. Leśna 9; Kostrzyn Wlkp. Ul. Braci Drzewieckich 1; Pobiedziska, ul. K. Odnowiciela 16; Czerwonak, ul. Leśna 1</t>
  </si>
  <si>
    <t>łącznie z filiami</t>
  </si>
  <si>
    <t>Poradnia Psychologiczno-Pedagogiczna w Luboniu wraz z filiami</t>
  </si>
  <si>
    <t>Luboń, ul. Żabikowska 40</t>
  </si>
  <si>
    <t>poradnia nie jest właścicielem budynków w placówce podstawowej i filiach</t>
  </si>
  <si>
    <t>3 min</t>
  </si>
  <si>
    <t>czujnik ruchu</t>
  </si>
  <si>
    <t>190 631,00 w tym sprzęt komp. 38 000,00</t>
  </si>
  <si>
    <t>Stęszew, ul. Korczaka 2; Suchy Las, ul. Szkolna 15; Buk, ul. Dobierzyńska 27;Tarnowo Podgórne, ul. Sportowa 1</t>
  </si>
  <si>
    <t>Rodzinny Dom Dziecka</t>
  </si>
  <si>
    <t>Swarzędz, os. Dąbrowszczaków 15/1-2</t>
  </si>
  <si>
    <t>mieszkanie</t>
  </si>
  <si>
    <t>parter</t>
  </si>
  <si>
    <t>płyta żelbetowa</t>
  </si>
  <si>
    <t>obok bloku</t>
  </si>
  <si>
    <t>wartość rynkowa</t>
  </si>
  <si>
    <t>Powiatowy Ośrodek Dokumentacji Geodezyjnej i Kartograficznej</t>
  </si>
  <si>
    <t>Poznań, ul. Jackowskiego 18</t>
  </si>
  <si>
    <t>Powiatowe Centrum Pomocy Rodzinie</t>
  </si>
  <si>
    <t>170 000,00 w tym sprzęt elektron. 52 000,00</t>
  </si>
  <si>
    <t>Powiatowy Urząd Pracy w Poznaniu</t>
  </si>
  <si>
    <t>Poznań, ul. Czarneckiego 9</t>
  </si>
  <si>
    <t>budynek biurowy zasadniczy</t>
  </si>
  <si>
    <t>3 naziemne, strych, częściowo podpiwniczony</t>
  </si>
  <si>
    <t>strop Kleina</t>
  </si>
  <si>
    <t>4 na każdym piętrze</t>
  </si>
  <si>
    <t>od 6:45 do 21</t>
  </si>
  <si>
    <t>wartość odtworzeniowa nowa</t>
  </si>
  <si>
    <t>30 000,00 i 10 000,00 w transporcie</t>
  </si>
  <si>
    <t>budynek biurowy pomocniczy</t>
  </si>
  <si>
    <t>1 naziemna, częściowo podpiwniczony</t>
  </si>
  <si>
    <t>konstrukcja stalowa wypełniona płytą żelbetową</t>
  </si>
  <si>
    <t>ujęcie wodne z hydrantu budynku zasadniczego w odległości 50 m</t>
  </si>
  <si>
    <t>budynek garażowo-warsztatowy</t>
  </si>
  <si>
    <t>konstrukcja murowana</t>
  </si>
  <si>
    <t>ujęcie wodne z hydrantu budynku zasadniczego w odległości 30 m</t>
  </si>
  <si>
    <t>Poznań, Stary Rynek 52B</t>
  </si>
  <si>
    <t>lokal biurowy</t>
  </si>
  <si>
    <t>lokal na parterze budynku</t>
  </si>
  <si>
    <t>Skarb Państwa reprezentowany przez Starostę Poznańskiego</t>
  </si>
  <si>
    <t>Budynki przy ul. Poprzecznej 2, 2a, 4, 8 w Owińskach</t>
  </si>
  <si>
    <t>3 budynki mieszkalne jednorodzinne i budynek mieszkalny wielorodzinny (barak w złym stanie technicznym) wraz z garażami</t>
  </si>
  <si>
    <t>XIX/XX wiek</t>
  </si>
  <si>
    <t>papa i dachówka</t>
  </si>
  <si>
    <t>Wojnowo 7, gmina Murowana Goślina</t>
  </si>
  <si>
    <t>przechowalnia warzyw i owoców, chłodnia + trafostacja</t>
  </si>
  <si>
    <t>1989-1990 część biurowa 1998</t>
  </si>
  <si>
    <t xml:space="preserve">1 w części socjalnej 2 </t>
  </si>
  <si>
    <t>elementy prefabrykowane, konstrukcja stalowa</t>
  </si>
  <si>
    <t>konstrukcja szkieletowa, żelbetowa, stalowa</t>
  </si>
  <si>
    <t>1.146.000,00 (wraz z wbudowanymi 10 komorami chłodniczymi agregatami i trafostacja</t>
  </si>
  <si>
    <t>urządzenia trwale związane (komory chłodnicze z agregatami chłodniczymi oraz trafostacja</t>
  </si>
  <si>
    <t>Budynek mieszkalny w Przebędowie 18</t>
  </si>
  <si>
    <t>budynek mieszkalny wraz z budynkiem gospodarczym w złym stanie technicznym</t>
  </si>
  <si>
    <t>XIX -XX wiek</t>
  </si>
  <si>
    <t>3 naziemne, podpiwniczony</t>
  </si>
  <si>
    <t>drewno, stal, żelbet</t>
  </si>
  <si>
    <t>Budynek mieszkalny w Przebędowie 9a/1</t>
  </si>
  <si>
    <t>budynek mieszkalny wraz z kotłownią</t>
  </si>
  <si>
    <t>bloczki betonowe</t>
  </si>
  <si>
    <t>Budynek mieszkalny w Kórniku, ul. Śremska 7</t>
  </si>
  <si>
    <t>budynek mieszkalny w złym stanie technicznym wraz z budynkiem gospodarczym</t>
  </si>
  <si>
    <t>Budynek mieszkalny w Puszczykowie, ul. Słowackiego/Reymonta</t>
  </si>
  <si>
    <t>budynek mieszkalny jednorodzinny (pustostan)</t>
  </si>
  <si>
    <t>2 budynki mieszkalne w Cerekwicy, ul. Młyńska 3</t>
  </si>
  <si>
    <t>budynek pałacowy i oficyna w złym stanie technicznym</t>
  </si>
  <si>
    <t>Budynek mieszkalny w Luboniu, ul. Wojska Polskiego 87</t>
  </si>
  <si>
    <t>budynek mieszkalny bezprawnie zasiedlony</t>
  </si>
  <si>
    <t>Budynki mieszkalno - usługowy i gospodarczy w Stęszewie, ul. Poznańska 19</t>
  </si>
  <si>
    <t>budynek mieszkalny z (dawniej z Komisariatem Policji) oraz budynek gospodarczy</t>
  </si>
  <si>
    <t>Budynki mieszkalno - usługowy i gospodarczy w Bylinie, ul. Sportowa 5, gm. Kleszczewo</t>
  </si>
  <si>
    <t>budynek mieszkalny (dawniej z Komisariatem Policji) oraz budynek garażowy</t>
  </si>
  <si>
    <t>Budynek mieszkalny w Pobiedziskach, ul. Zawiła 3</t>
  </si>
  <si>
    <t>budynek mieszkalny wielorodzinny</t>
  </si>
  <si>
    <t>płyta betonowa</t>
  </si>
  <si>
    <t>wartość inwentarzowa</t>
  </si>
  <si>
    <t>Budynek mieszkalny w Pobiedziskach, ul. Kazimierza Odnowiciela 26</t>
  </si>
  <si>
    <t>przed 1900</t>
  </si>
  <si>
    <t>dachówka ceramiczna</t>
  </si>
  <si>
    <t>Kotłownia grzewcza w Przebędowie</t>
  </si>
  <si>
    <t>kotłownia wraz z kominem stalowym, piecem i ogrodzeniem</t>
  </si>
  <si>
    <t>murowane, siporeks</t>
  </si>
  <si>
    <t>płyty dachowe korytkowe</t>
  </si>
  <si>
    <t>Suma</t>
  </si>
  <si>
    <r>
      <t>Załącznik nr 7 do SIWZ</t>
    </r>
    <r>
      <rPr>
        <sz val="12"/>
        <rFont val="Verdana"/>
        <family val="2"/>
      </rPr>
      <t xml:space="preserve"> ubezpieczenia majątku oraz odpowiedzialności cywilnej Powiatu Poznańskiego i podległych jednostek organizacyjnych.</t>
    </r>
  </si>
  <si>
    <t>Wykaz sprzętu elektronicznego do ubezpieczenia sprzętu elektronicznego od wszystkich ryzyk (all risk)</t>
  </si>
  <si>
    <t>Nazwa sprzętu elektronicznego stacjonarnego</t>
  </si>
  <si>
    <t>Ilość</t>
  </si>
  <si>
    <t>Wartość sprzętu</t>
  </si>
  <si>
    <t>Kserokopiarka Bizhub 250</t>
  </si>
  <si>
    <t>1 szt.</t>
  </si>
  <si>
    <t>Serwer HP Proliant ML 310G4</t>
  </si>
  <si>
    <t>Serwer DELL Power Edge 1800 SCSI</t>
  </si>
  <si>
    <t>Pracownia multimedialna (tablica interaktywna, tablet graficzny, projektor multimedialny, zestaw głównego odbiornika, piloty, wizualizer, zestaw kolumn głośnikowych)</t>
  </si>
  <si>
    <t>Oprogramowanie - kursy językowe</t>
  </si>
  <si>
    <t>2 szt.</t>
  </si>
  <si>
    <t>Kopiarka SHARP AR 5516 N6</t>
  </si>
  <si>
    <t>System sygnalizacyjny</t>
  </si>
  <si>
    <t>Kserokopiarka Easy Office</t>
  </si>
  <si>
    <t>Tablica interaktywna z oprzyrządowaniem GTCO Calcomp SB-1077</t>
  </si>
  <si>
    <t>Pracownia językowa NORDWECO</t>
  </si>
  <si>
    <t>Serwer Mac Pro</t>
  </si>
  <si>
    <t>Stanowisko multimedialne iMac</t>
  </si>
  <si>
    <t>Sprzęt nagłaśniający Phonic Powerpool</t>
  </si>
  <si>
    <t>Drukarka HP Color Laser Jet 2840A</t>
  </si>
  <si>
    <t>Tablica interaktywna z oprzyrządowaniem GTO Calcomp SB-1077</t>
  </si>
  <si>
    <t xml:space="preserve">Pianino elektroniczne Roland-RP101 </t>
  </si>
  <si>
    <t>Tablica interaktywna Interwrite Dual Board 1277</t>
  </si>
  <si>
    <t>Tablica interaktywna GTCO CALCOMP 1060</t>
  </si>
  <si>
    <t>Tablica interaktywna IP BOARD</t>
  </si>
  <si>
    <t>Tablica interaktywna</t>
  </si>
  <si>
    <t>Tablica interaktywna GTCO CALCOMP SB-1077</t>
  </si>
  <si>
    <t>Zestaw komputerowy ALSEN E6400</t>
  </si>
  <si>
    <t>Projektor EPSON EMP-822H</t>
  </si>
  <si>
    <t>Serwer HP Proliant ML 110</t>
  </si>
  <si>
    <t>Ksero GESTETNER</t>
  </si>
  <si>
    <t>Pracownia językowa MO 24</t>
  </si>
  <si>
    <t xml:space="preserve">Sprzęt nagłaśniający </t>
  </si>
  <si>
    <t>Monitoring</t>
  </si>
  <si>
    <t>Wizualizer AVER VISION 300 AF</t>
  </si>
  <si>
    <t>Telewizor SAMSUNG full HD</t>
  </si>
  <si>
    <t>Telewizor LG full HD</t>
  </si>
  <si>
    <t>Tablica interaktywna GTCO CallComp DBI75</t>
  </si>
  <si>
    <t>Tablica interaktywna InterWrite Dual Board 1277 (77,5")</t>
  </si>
  <si>
    <t>Kserokopiarka AR 121</t>
  </si>
  <si>
    <t>Kserokopiarka SF 2218</t>
  </si>
  <si>
    <t>Kserokopiarka UTAX C 157</t>
  </si>
  <si>
    <t>Kserokopiarka AR 163G</t>
  </si>
  <si>
    <t xml:space="preserve">Komputer AET 0695 </t>
  </si>
  <si>
    <t>Projektor Sony 31741</t>
  </si>
  <si>
    <t>Projektor Philips BSKRESU 1</t>
  </si>
  <si>
    <t>Projektor 311S20 PL0601-459</t>
  </si>
  <si>
    <t>Projektor Philips PL0601-460</t>
  </si>
  <si>
    <t>Serwer DELL Power Edge 1800 SOS/167XV1J</t>
  </si>
  <si>
    <t>Specjalny Ośrodek Szkolno-Wychowawczy w Mosinie</t>
  </si>
  <si>
    <t>Kserokopiarka CANON</t>
  </si>
  <si>
    <t>Zestaw serwera Dell Power Edge 1800</t>
  </si>
  <si>
    <t>Kserokopiarka Sharp AR-5316G</t>
  </si>
  <si>
    <t>Kserokopiarka Kyocera Mita KM 1635</t>
  </si>
  <si>
    <t>Projektor multimedialny BENQ MP 620p</t>
  </si>
  <si>
    <t>Telewizor Samsung z kinem domowym</t>
  </si>
  <si>
    <t>Telewizor Panasonic LCD</t>
  </si>
  <si>
    <t>Telewizor Samsung LCD 42 cale</t>
  </si>
  <si>
    <t>Kserokopiarka KYOCERA 1635</t>
  </si>
  <si>
    <t>RPLAYATTENTION</t>
  </si>
  <si>
    <t>Zestaw aparatury EEG BIOFEEDBACK z PROCOMP 2</t>
  </si>
  <si>
    <t>Kolorowy powiększalnik stacjonarny Twinkle Spectrum, Comarch</t>
  </si>
  <si>
    <t>Ośrodek Szkolno-Wychowawczy dla Dzieci Niewidomych w Owińskach</t>
  </si>
  <si>
    <t>Drukarka brajlowska z szafą Everest III Series, Comarch</t>
  </si>
  <si>
    <t>Kolorowy powiększalnik komputerowy Tieman BV, Twinkle Bright</t>
  </si>
  <si>
    <t>Projektor NEC VT 570</t>
  </si>
  <si>
    <t>Drukarka brajlowska INDEX, ALTIX</t>
  </si>
  <si>
    <t>Powiększalnik CLEAR VIEW, ALTIX</t>
  </si>
  <si>
    <t>Powiększalnik Videomatic UNO, Reinacker Rake Technik GmbH</t>
  </si>
  <si>
    <t>Powiększalnik Andromeda, ALTIX</t>
  </si>
  <si>
    <t>Powiększalnik Elipse Plus, Ash Technologies Ltd. Unit B5 Bussines</t>
  </si>
  <si>
    <t>Powiększalnik Opti Verso 2 LCD</t>
  </si>
  <si>
    <t>Powiększalnik elektroniczny MY READER 2, Humanware Limited</t>
  </si>
  <si>
    <t>Stanowisko ze sprzętem specjalistycznym dla osoby niewidomej, SINGITY S.A. Komputer stacja uczniowska NTT Bussines W 625 G, skaner format A4Plusk Ine Optic Pro 524, kolorowy powiększalnik komputerowy z monitorem Char View</t>
  </si>
  <si>
    <t>Notatnik brajlowski PACMATE QX440</t>
  </si>
  <si>
    <t>Clear View + powiększalnik komputerowy</t>
  </si>
  <si>
    <t>Brajlowska kolorowa drukarka o technicznych aspektach druku wypukłego i atramentowego Emprint Spotdot</t>
  </si>
  <si>
    <t>Zestaw komputerowy NTT BUSSINESS W 630 G + monitor LCD 19", IVEO panel dotykowy dla niewidomych, syntezator</t>
  </si>
  <si>
    <t>Projektor multimedialny z ekranem projekcyjnym NEC VT 59</t>
  </si>
  <si>
    <t>Multimedialne urządzenie lektorskie</t>
  </si>
  <si>
    <t>Kamera cyfrowa HDTV, JVC GZ-HD 7</t>
  </si>
  <si>
    <t>Tablica interaktywna InterWrite RS-232C/USB</t>
  </si>
  <si>
    <t>Rzutnik multimedialny Multilektor Plus, SN 19QNG3J</t>
  </si>
  <si>
    <t>Zestaw komputerowy, procesor Intel Core 2 Duo E6750, Monitor Hyundai LCD X71S 17, drukarka Canon Pixma iP 1800, program udźwiękawiający Supernowa Standard</t>
  </si>
  <si>
    <t>Tomatis</t>
  </si>
  <si>
    <t>Centrala telefoniczna SIGMA z osprzętem</t>
  </si>
  <si>
    <t>Serwer komputerowy TOTEN PRO E4400</t>
  </si>
  <si>
    <t>Urządzenie do masażu suchego WEELSYSTEM MEDICAL</t>
  </si>
  <si>
    <t>Kapsuła dermalife SPA JET 2G</t>
  </si>
  <si>
    <t>Wanna do masażu CARACALLA</t>
  </si>
  <si>
    <t>Projektor BENQ SP820</t>
  </si>
  <si>
    <t>Telewizor LCD SAMSUNG LE 52A 533</t>
  </si>
  <si>
    <t>Drukarka z taśmą do znakowania odzieży TT3L UNITECHNIKA</t>
  </si>
  <si>
    <t>Zgrzewarka SPIRYT 3 UNITECHNIKA</t>
  </si>
  <si>
    <t>Bezprzewodowy system przywoławczy IDO-500</t>
  </si>
  <si>
    <t>System monitoringu - rejestrator URMET MIWI</t>
  </si>
  <si>
    <t>Urządzenie do opalania KBL MEG A SUN SPACE 2000</t>
  </si>
  <si>
    <t>Urządzenie do masowania ROLL-SHAPER DIAMOND</t>
  </si>
  <si>
    <t>Urządzenie do masowania ROLL-SHAPER BB</t>
  </si>
  <si>
    <t xml:space="preserve">Wanna Primo rehabilitacyjna </t>
  </si>
  <si>
    <t>Serwer HP ML 110G5</t>
  </si>
  <si>
    <t>Ośrodek Wspomagania Rodziny w Kobylnicy</t>
  </si>
  <si>
    <t>Centrala telefoniczna wraz z dodatkowym sprzętem tj. telefon systemowy, 3 karty portowe, zasilacz, telefon Panasonic KX-TDA 100</t>
  </si>
  <si>
    <t>Rejestrator monitoringu VDRS PRO 16/100S 16-kanałowy</t>
  </si>
  <si>
    <t>Sprzęt rejestrująco-nagłaśniający "niebieski pokój"(zestaw urządzeń - mikser dźwięku Yamaha MG-10/2C, monitor aktywny Yamaha HS-50M, nagrywarka LG RH299H, monitor LG M 1921 AB-Z, mikrofon AKG C-1000 S, słuchawki AKG K-77, zasilacze, sterowniki, kamera kolor, obrotnica)</t>
  </si>
  <si>
    <t>Serwer IBM E 226</t>
  </si>
  <si>
    <t>Starostwo Powiatowe w Poznaniu</t>
  </si>
  <si>
    <t>Serwer IBM E 236</t>
  </si>
  <si>
    <t>Serwer IBM X3500</t>
  </si>
  <si>
    <t>Serwer</t>
  </si>
  <si>
    <t>Urządzenie FortiGate-200A Bundle</t>
  </si>
  <si>
    <t>Urządzenie Forti Analyzer-100B</t>
  </si>
  <si>
    <t>Kiosk internetowy NEO PATRON</t>
  </si>
  <si>
    <t>Cisco Switch Catalyst 2960G-24TC-L</t>
  </si>
  <si>
    <t>Cisco Switch Catalyst 2960G-48TC-L</t>
  </si>
  <si>
    <t>Zestaw komputerowy Business Partner Prodata</t>
  </si>
  <si>
    <t>Adresarka (drukarka kopert i zwrotek)</t>
  </si>
  <si>
    <t>Zasilacz UPS 6kVA</t>
  </si>
  <si>
    <t>Drukarka adresująca OLIVETTI - A24P10X SPECTRUM</t>
  </si>
  <si>
    <t>SWITCH SYSTEM STORAGE SAN 24B-4 IBM</t>
  </si>
  <si>
    <t>Drukarka LASER KOLOR A3 OKI C830N</t>
  </si>
  <si>
    <t>Urządzenie do radiołączności</t>
  </si>
  <si>
    <t>Depozytor kluczy ul. Słowackiego</t>
  </si>
  <si>
    <t>Szafa serwerowa BKT 45U</t>
  </si>
  <si>
    <t>Skaner Fujitsu fi-5220C</t>
  </si>
  <si>
    <t>Skaner Fujitsu fi-6230</t>
  </si>
  <si>
    <t>Zestaw Q-MATIC</t>
  </si>
  <si>
    <t>Zestaw komputerowy</t>
  </si>
  <si>
    <t xml:space="preserve">Zestaw komputerowy </t>
  </si>
  <si>
    <t>Zestaw komputerowy PERFEKTUS TREND</t>
  </si>
  <si>
    <t>Serwer IBM X3850M2</t>
  </si>
  <si>
    <t>Urządzenie Forti Gate-200A</t>
  </si>
  <si>
    <t>Urządzenie Forti Mail-400</t>
  </si>
  <si>
    <t>CISCO 1841</t>
  </si>
  <si>
    <t>Drukarka etykiet SKK Datamax</t>
  </si>
  <si>
    <t>Cisco - urządzenie aktywne</t>
  </si>
  <si>
    <t>Przełącznik sieci SAN</t>
  </si>
  <si>
    <t>Macierz Eonstor</t>
  </si>
  <si>
    <t>CISCO switch WS-C2960-48TC-L</t>
  </si>
  <si>
    <t>Centrala telefoniczna NEC</t>
  </si>
  <si>
    <t>Centrala telefoniczna PANASONIC KX-TDA 100</t>
  </si>
  <si>
    <t>Tablica SMART BOARD 680-77 cali</t>
  </si>
  <si>
    <t>FAX Serwer - SHAREFAX2</t>
  </si>
  <si>
    <t>System do kompleksowej multimedialnej obsługi sesji Rady Powiatu</t>
  </si>
  <si>
    <t>System wizyjny</t>
  </si>
  <si>
    <t>Urzadzenie audiowizualne</t>
  </si>
  <si>
    <t>Zestaw nagłaśniający</t>
  </si>
  <si>
    <t>Zestaw nagłośnieniowy SAMSON XP 300</t>
  </si>
  <si>
    <t>Kserokopiarka cyfrowa CANON GP-285</t>
  </si>
  <si>
    <t>Kopiarka cyfrowa KYOCERA MITA KM-2030</t>
  </si>
  <si>
    <t>Serwer NTT PREZYDENT</t>
  </si>
  <si>
    <t>Serwer IBM</t>
  </si>
  <si>
    <t>Urządzenie sieciowe CISCO</t>
  </si>
  <si>
    <t>Urządzenie wielofunkcyjne Bizhub 361</t>
  </si>
  <si>
    <t>Urządzenie wielofunkcyjne Bizhub C360</t>
  </si>
  <si>
    <t>Serwer LINBAC1</t>
  </si>
  <si>
    <t>Catalyst 2960 G 48TC-L + NBD 3 lata</t>
  </si>
  <si>
    <t>Catalyst 2960 G 24TC-L + NBD 3 lata</t>
  </si>
  <si>
    <t>Defibrylator</t>
  </si>
  <si>
    <t>Serwer PTK Kosmos</t>
  </si>
  <si>
    <t>Serwer ATOM PC ZDSOON</t>
  </si>
  <si>
    <t>Serwer bezodonowy</t>
  </si>
  <si>
    <t>Kopiarka cyfrowa KYOCERA MITA KM-C2525T</t>
  </si>
  <si>
    <t>Zarząd Dróg Powiatowych w Poznaniu</t>
  </si>
  <si>
    <t>Kserokopiarka cyfrowa KYOCERA MITA KM-C2525E</t>
  </si>
  <si>
    <t>Urządzenie wielofunkcyjne SAGEM MF-6890</t>
  </si>
  <si>
    <t>Zestaw komputerowy - komputer PC-GA-X48-00045-280-213-217, drukarka hp 1005, monitor LCD, UPS</t>
  </si>
  <si>
    <t>Powiatowy Ośrodek Dokumentacji Geodezyjnej i Kartograficznej w Poznaniu</t>
  </si>
  <si>
    <t>Zestaw komputerowy - komputer PC-GA-X48, drukarka hp 1005, monitor LCD, UPS</t>
  </si>
  <si>
    <t>Zestaw komputerowy - komputer 00045-280-213-239, drukarka hp 1005, monitor LCD, UPS</t>
  </si>
  <si>
    <t>Zestaw komputerowy - komputer 00045-280-213-441, drukarka hp 1005, monitor LCD, UPS</t>
  </si>
  <si>
    <t>Zestaw komputerowy - komputer 00045-280-213-248, drukarka hp 1005, monitor LCD, UPS</t>
  </si>
  <si>
    <t>Zestaw komputerowy - komputer 00045-280-213-247, drukarka hp 1005, monitor LCD, UPS</t>
  </si>
  <si>
    <t>Skaner FUJITSU FI-511OC + karta sieciowa 5000N</t>
  </si>
  <si>
    <t>Zestaw komputerowy - komputer MB GB-00045-282-168-971, UPS, Switch Netgear</t>
  </si>
  <si>
    <t>Zestaw komputerowy - komputer MB GB-00045-279-817-036, UPS, Switch Netgear</t>
  </si>
  <si>
    <t>Zestaw komputerowy - komputer MB GB-00045-280-095-783, UPS, Switch Netgear</t>
  </si>
  <si>
    <t>Zestaw komputerowy - komputer MB GB-00045-282-168-967, drukarka hp 1005, monitor LCD, UPS, Switch Netgear</t>
  </si>
  <si>
    <t>Zestaw komputerowy - komputer MB GB-00045-282-168-969, drukarka hp 1005, monitor LCD, UPS, Switch Netgear</t>
  </si>
  <si>
    <t>Zestaw komputerowy - komputer MB GB, drukarka hp 1005, monitor LCD, UPS, Switch Netgear</t>
  </si>
  <si>
    <t>Urządzenie OCE zestaw plotero-kopiarka Ploter nr 3865, skaner nr 2328</t>
  </si>
  <si>
    <t>Serwer RX 300S2, komputer Yk 3Q003191, UPS Smart</t>
  </si>
  <si>
    <t>Serwer, komputer esp 47191333, monitor</t>
  </si>
  <si>
    <t>Kserokopiarka cyfrowa Kyocera Mita KM-2030 X 3707-4008</t>
  </si>
  <si>
    <t>Urządzenie wielkoformatowe OCE TSC 500, monitor komputerowy + 3 elementy</t>
  </si>
  <si>
    <t>Kopiarka Kyocera KM-2540 QAL 8101-594</t>
  </si>
  <si>
    <t>Program komputerowy System GEO-INFO V</t>
  </si>
  <si>
    <t>Program komputerowy MS SQL 2005 Government OPEN</t>
  </si>
  <si>
    <t>Program komputerowy Moduły GEO-INFO</t>
  </si>
  <si>
    <t>Program komputerowy Oprogramowanie iGEO-MAP</t>
  </si>
  <si>
    <t>Program komputerowy Programy iGEO-MAP</t>
  </si>
  <si>
    <t>Program komputerowy Program iGEO-MAP</t>
  </si>
  <si>
    <t>Program komputerowy Programy GEO-INFO</t>
  </si>
  <si>
    <t>Program komputerowy Microsoft SQL SERVER 2008</t>
  </si>
  <si>
    <t>Program komputerowy Program AutoCAD 2011 PL</t>
  </si>
  <si>
    <t>Zestaw komputerowy - komputer, monitor, drukarka, UPS</t>
  </si>
  <si>
    <t>Zestaw komputerowy - komputer, drukarka, UPS</t>
  </si>
  <si>
    <t>Kserokopiarka KYOCERA KM-1635</t>
  </si>
  <si>
    <t>Powiatowe Centrum Pomocy Rodzinie w Poznaniu</t>
  </si>
  <si>
    <t>Biblioteka taśmowa Dell power Vault TL</t>
  </si>
  <si>
    <t>Kamera HDR-HC1E</t>
  </si>
  <si>
    <t>Macierz dyskowa - sieciówka Processor PE2900 III Dual-Core Xeon E 5205</t>
  </si>
  <si>
    <t>Projektor SANYO PLC-WXU 30</t>
  </si>
  <si>
    <t>Projektor SANYO PLC-XL 50</t>
  </si>
  <si>
    <t>Serwer 2xQuard - Core Intel Xeon Processor E5310</t>
  </si>
  <si>
    <t>Serwer DELL R510 Intel Xeon E5530 Processor</t>
  </si>
  <si>
    <t>4 szt.</t>
  </si>
  <si>
    <t>Serwer DELL R710 Intel Xeon X5550 Processor</t>
  </si>
  <si>
    <t>Tablet LCD Interwrite Panel 17"</t>
  </si>
  <si>
    <t>Tablica interaktywna Board 1077</t>
  </si>
  <si>
    <t>Telewizor Samsung LCD 52" LE52M86BD</t>
  </si>
  <si>
    <t>RAZEM</t>
  </si>
  <si>
    <t>Nazwa sprzętu elektronicznego przenośnego</t>
  </si>
  <si>
    <t>Notebook Toshiba Satellite A200-14D</t>
  </si>
  <si>
    <t>Notebook Dell Studio XPS</t>
  </si>
  <si>
    <t>Notebook HP Pavilion dv7-1140ew</t>
  </si>
  <si>
    <t>Notebook Toshiba satellite A350-110</t>
  </si>
  <si>
    <t>Notebook ASUS z oprogramowaniem</t>
  </si>
  <si>
    <t>Notebook T 7500</t>
  </si>
  <si>
    <t>Notebook DELL vostro N-Series V-1500 Core 2 Duo T7500</t>
  </si>
  <si>
    <t>Laptop VPCEA2S1E/L.EE9 Sony VAIO VPC-EA2S1E/L RAM: 4GB/HDD:500 GB/WINDOWS 7 HP 64 bit</t>
  </si>
  <si>
    <t>Notebook HP 6710b</t>
  </si>
  <si>
    <t>Notebook Lenovo</t>
  </si>
  <si>
    <t>Notobook Lenovo</t>
  </si>
  <si>
    <t>Notebook DELL Latitude E4300 SP 9400</t>
  </si>
  <si>
    <t>Notebook Maxdata</t>
  </si>
  <si>
    <t>Notebook Intel Celeron</t>
  </si>
  <si>
    <t>Notebook HP Compaq</t>
  </si>
  <si>
    <t>Notebook Fijitsu Siemens</t>
  </si>
  <si>
    <t>Notebook AMILO PRO V2065</t>
  </si>
  <si>
    <t>Notebook Toshiba</t>
  </si>
  <si>
    <t>Notebook HP</t>
  </si>
  <si>
    <t>Notebook TOSHIBA SATELLITE PRO A 300-1GS</t>
  </si>
  <si>
    <t>Notebook ACER EX 76306-592625-LX EAXOYOO-2841-424-C12500</t>
  </si>
  <si>
    <t>Załącznik Nr 8 do SIWZ – Wykaz pojazdów</t>
  </si>
  <si>
    <t>Dane właściciela pojazu (Ubezpieczonego)</t>
  </si>
  <si>
    <r>
      <t xml:space="preserve">Dane pojazdu </t>
    </r>
    <r>
      <rPr>
        <i/>
        <sz val="10"/>
        <color indexed="8"/>
        <rFont val="Arial"/>
        <family val="2"/>
      </rPr>
      <t>(wypełnia wnioskodawca)</t>
    </r>
  </si>
  <si>
    <r>
      <t xml:space="preserve">Suma ubezpieczenia w AC  </t>
    </r>
    <r>
      <rPr>
        <i/>
        <sz val="10"/>
        <rFont val="Arial"/>
        <family val="2"/>
      </rPr>
      <t>(jeżeli pojazd był ubezpieczony w tym zakresie)</t>
    </r>
  </si>
  <si>
    <r>
      <t xml:space="preserve">Suma NW
</t>
    </r>
    <r>
      <rPr>
        <sz val="10"/>
        <rFont val="Arial"/>
        <family val="2"/>
      </rPr>
      <t>(w PLN)</t>
    </r>
  </si>
  <si>
    <t>Obecny okres ubezpieczenia</t>
  </si>
  <si>
    <t>Numer rejestracyjny</t>
  </si>
  <si>
    <t>Rodzaj pojazdu</t>
  </si>
  <si>
    <t>Rok produkcji</t>
  </si>
  <si>
    <t>Marka</t>
  </si>
  <si>
    <t>Typ, model</t>
  </si>
  <si>
    <t xml:space="preserve">Pojemność silnika </t>
  </si>
  <si>
    <t>Numer nadwozia/ VIN</t>
  </si>
  <si>
    <t>Ładowność (w tonach)</t>
  </si>
  <si>
    <t>Liczba miejsc</t>
  </si>
  <si>
    <t>Data pierwszej rejestracji</t>
  </si>
  <si>
    <t>Wyposażenie dodatkowe (wymienić)</t>
  </si>
  <si>
    <t>Zabezpieczenia p/kradzieżowe (rodzaj, typ)</t>
  </si>
  <si>
    <t>Uwagi</t>
  </si>
  <si>
    <t>Przebieg pojazdu (w km)</t>
  </si>
  <si>
    <t>Liczba kluczyków / sterowników</t>
  </si>
  <si>
    <t>z VAT</t>
  </si>
  <si>
    <t>bez VAT</t>
  </si>
  <si>
    <t>bez VAT w całości</t>
  </si>
  <si>
    <t>OC</t>
  </si>
  <si>
    <t>Autocasco</t>
  </si>
  <si>
    <t xml:space="preserve">NNW </t>
  </si>
  <si>
    <t>Assistance</t>
  </si>
  <si>
    <t>Nazwa</t>
  </si>
  <si>
    <t>Adres</t>
  </si>
  <si>
    <t>REGON</t>
  </si>
  <si>
    <t>NIP</t>
  </si>
  <si>
    <t>[cm3]/moc [kW]</t>
  </si>
  <si>
    <t>O - Oryg - ./n - nieoryg.</t>
  </si>
  <si>
    <t>(wypełnia wnioskodawca)</t>
  </si>
  <si>
    <t>61-851 Poznań ul.Zielona 8</t>
  </si>
  <si>
    <t>777-23-67-112</t>
  </si>
  <si>
    <t>PO 710 ET</t>
  </si>
  <si>
    <t>samochód osobowy</t>
  </si>
  <si>
    <t>Fiat</t>
  </si>
  <si>
    <t>Seicento</t>
  </si>
  <si>
    <t>ZFA18700000234674</t>
  </si>
  <si>
    <t>_</t>
  </si>
  <si>
    <t>lampa zespolona, miernik drogowy</t>
  </si>
  <si>
    <t>4400</t>
  </si>
  <si>
    <t>-</t>
  </si>
  <si>
    <t>01.01.2011-31.12.2011</t>
  </si>
  <si>
    <t>PO 712 ET</t>
  </si>
  <si>
    <t>Uno</t>
  </si>
  <si>
    <t>999/34</t>
  </si>
  <si>
    <t>ZFA146A0000070370</t>
  </si>
  <si>
    <t>2550</t>
  </si>
  <si>
    <t>PO 356 GJ</t>
  </si>
  <si>
    <t>Panda</t>
  </si>
  <si>
    <t>1108/40</t>
  </si>
  <si>
    <t>ZFA16900001060686</t>
  </si>
  <si>
    <t>lampa zespolona, miernik drogowy, radio z CD</t>
  </si>
  <si>
    <t>auto alarm</t>
  </si>
  <si>
    <t>22000</t>
  </si>
  <si>
    <t>PO 357 GJ</t>
  </si>
  <si>
    <t>ZFA16900001060887</t>
  </si>
  <si>
    <t>PO 711 ET</t>
  </si>
  <si>
    <t>ZFA16900000559740</t>
  </si>
  <si>
    <t>15400</t>
  </si>
  <si>
    <t>PO 661 ET</t>
  </si>
  <si>
    <t>samochód ciężarowy</t>
  </si>
  <si>
    <t>Ducato</t>
  </si>
  <si>
    <t>2286/81</t>
  </si>
  <si>
    <t>ZFA24400007708694</t>
  </si>
  <si>
    <t>lampa zespolona, radioodtwarzacz</t>
  </si>
  <si>
    <t>46000</t>
  </si>
  <si>
    <t>PO 093 EN</t>
  </si>
  <si>
    <t>Opel</t>
  </si>
  <si>
    <t>Combo</t>
  </si>
  <si>
    <t>1598/64</t>
  </si>
  <si>
    <t>WOLOXCFO623019793</t>
  </si>
  <si>
    <t>radioodtwarzacz</t>
  </si>
  <si>
    <t>19800</t>
  </si>
  <si>
    <t>PO 149 EW</t>
  </si>
  <si>
    <t>Volkswagen</t>
  </si>
  <si>
    <t>Transporter</t>
  </si>
  <si>
    <t>1896/77</t>
  </si>
  <si>
    <t>WV1ZZZ7JZ4X001676</t>
  </si>
  <si>
    <t>lampa zespolona</t>
  </si>
  <si>
    <t>39800</t>
  </si>
  <si>
    <t>PO 039A</t>
  </si>
  <si>
    <t>ciągnik rolniczy</t>
  </si>
  <si>
    <t>Ursus</t>
  </si>
  <si>
    <t>C-385</t>
  </si>
  <si>
    <t>____________11528</t>
  </si>
  <si>
    <t>1800</t>
  </si>
  <si>
    <t>PO 041A</t>
  </si>
  <si>
    <t>Zetor</t>
  </si>
  <si>
    <t>______C532005979C</t>
  </si>
  <si>
    <t>35600</t>
  </si>
  <si>
    <t>PO 038A</t>
  </si>
  <si>
    <t>3595/46</t>
  </si>
  <si>
    <t>______Z532005363B</t>
  </si>
  <si>
    <t>23000</t>
  </si>
  <si>
    <t>PO 545YC</t>
  </si>
  <si>
    <t>przyczepa cięż-rolnicza</t>
  </si>
  <si>
    <t>Metaltech</t>
  </si>
  <si>
    <t>T-629</t>
  </si>
  <si>
    <t>_________62908914</t>
  </si>
  <si>
    <t>34491</t>
  </si>
  <si>
    <t>PO 9804Y</t>
  </si>
  <si>
    <t>przyczepa lekka</t>
  </si>
  <si>
    <t>Rydwan</t>
  </si>
  <si>
    <t>B-750</t>
  </si>
  <si>
    <t>SYBD0751470000104</t>
  </si>
  <si>
    <t>6000</t>
  </si>
  <si>
    <t>PO 8673Y</t>
  </si>
  <si>
    <t>przyczepa uniwersalna</t>
  </si>
  <si>
    <t>Warfama</t>
  </si>
  <si>
    <t>T-610</t>
  </si>
  <si>
    <t>___________020057</t>
  </si>
  <si>
    <t>7500</t>
  </si>
  <si>
    <t>PO 8736Y</t>
  </si>
  <si>
    <t>przyczepa cięż.-rolnicza</t>
  </si>
  <si>
    <t>Pronar</t>
  </si>
  <si>
    <t>T-653</t>
  </si>
  <si>
    <t>____________2633A</t>
  </si>
  <si>
    <t>21000</t>
  </si>
  <si>
    <t>Mini traktor</t>
  </si>
  <si>
    <t>Husquarna</t>
  </si>
  <si>
    <t>Twin CTH 220</t>
  </si>
  <si>
    <t>____0613070002208</t>
  </si>
  <si>
    <t>14500</t>
  </si>
  <si>
    <t>PO 8737Y</t>
  </si>
  <si>
    <t>przyczepa specj.Rębarka</t>
  </si>
  <si>
    <t>Ekoma</t>
  </si>
  <si>
    <t>18D</t>
  </si>
  <si>
    <t>_______PL0930902D</t>
  </si>
  <si>
    <t>20000</t>
  </si>
  <si>
    <t>PO 7507Y</t>
  </si>
  <si>
    <t>_______PL1100806D</t>
  </si>
  <si>
    <t>49000</t>
  </si>
  <si>
    <t>przyczepa specjalna</t>
  </si>
  <si>
    <t>UR-01</t>
  </si>
  <si>
    <t>Remonter</t>
  </si>
  <si>
    <t>________295/09/07</t>
  </si>
  <si>
    <t>130000</t>
  </si>
  <si>
    <t>UPZA 1000</t>
  </si>
  <si>
    <t>Recykler</t>
  </si>
  <si>
    <t>_________________</t>
  </si>
  <si>
    <t>13000</t>
  </si>
  <si>
    <t>B-350</t>
  </si>
  <si>
    <t>Skrapiarka</t>
  </si>
  <si>
    <t>_______________83</t>
  </si>
  <si>
    <t>PO 8676Y</t>
  </si>
  <si>
    <t>przyczepoa</t>
  </si>
  <si>
    <t>D 732</t>
  </si>
  <si>
    <t>Autosan</t>
  </si>
  <si>
    <t>____________19405</t>
  </si>
  <si>
    <t>18.08.19996</t>
  </si>
  <si>
    <t>PO 7505Y</t>
  </si>
  <si>
    <t>przyczepa</t>
  </si>
  <si>
    <t>D-45</t>
  </si>
  <si>
    <t>____________11115</t>
  </si>
  <si>
    <t>________05/599/26</t>
  </si>
  <si>
    <t>ul. Poznańska 91    62-006 Kobylnica</t>
  </si>
  <si>
    <t>777-17-90-937</t>
  </si>
  <si>
    <t>PZ7756N</t>
  </si>
  <si>
    <t>osobowy</t>
  </si>
  <si>
    <t>Renault</t>
  </si>
  <si>
    <t>TRAFIC</t>
  </si>
  <si>
    <t>VF1JLBHB69V339611</t>
  </si>
  <si>
    <t>16.02.2009</t>
  </si>
  <si>
    <t>klimatyzacja, komputer pokladowy, hak holowniczy, radio, elektrykcznie podnoszone szyby i lusterka</t>
  </si>
  <si>
    <t>centralny zamek, fabryczny immobiliser, auto-alarm</t>
  </si>
  <si>
    <t>2 - oryginalne</t>
  </si>
  <si>
    <t>777-17-90-938</t>
  </si>
  <si>
    <t>PZ2261H</t>
  </si>
  <si>
    <t>KANGOO</t>
  </si>
  <si>
    <t>VF1KCTEEF37622474</t>
  </si>
  <si>
    <t>02.10.2007</t>
  </si>
  <si>
    <t>klimatyzacja, komputer pokladowy, radio, elektrykcznie podnoszone szyby i lusterka</t>
  </si>
  <si>
    <t>centralny zamek, fabryczny immobiliser, BEAR-LOCK, DNA AUTO</t>
  </si>
  <si>
    <t xml:space="preserve">Zespół Szkół im. Adama Wodziczki </t>
  </si>
  <si>
    <t>62-050 Mosina               ul. Topolowa 2</t>
  </si>
  <si>
    <t>777-14-06-784</t>
  </si>
  <si>
    <t>POZ 51MT</t>
  </si>
  <si>
    <t>Polonez</t>
  </si>
  <si>
    <t>SUPBO1EHK00429284</t>
  </si>
  <si>
    <t>11.06.1990</t>
  </si>
  <si>
    <t>2/ O</t>
  </si>
  <si>
    <t>ul. Leśne Zacisze 2 62-070 Dopiewo</t>
  </si>
  <si>
    <t>P-630970720</t>
  </si>
  <si>
    <t>777-217-64-58</t>
  </si>
  <si>
    <t>PZ67161</t>
  </si>
  <si>
    <t>ciężarowy</t>
  </si>
  <si>
    <t>Caddy</t>
  </si>
  <si>
    <t>WV1ZZZ2KZ5X063355</t>
  </si>
  <si>
    <t>2.25</t>
  </si>
  <si>
    <t>17.03.2005</t>
  </si>
  <si>
    <t>radio CD, felgi aluminiowe, klimatyzacja</t>
  </si>
  <si>
    <t>alarm z centralnym zamkiem, immobiliser</t>
  </si>
  <si>
    <t>pojazd garażowany</t>
  </si>
  <si>
    <t>64.640</t>
  </si>
  <si>
    <t>2/O</t>
  </si>
  <si>
    <t>PZ6655M</t>
  </si>
  <si>
    <t>1896/75</t>
  </si>
  <si>
    <t>Wv2ZZZ7HZ9H068722</t>
  </si>
  <si>
    <t>3.00</t>
  </si>
  <si>
    <t>19.12.2008</t>
  </si>
  <si>
    <t>radio CD, felgi aluminiowe, klimatyzacja, GPS, hak</t>
  </si>
  <si>
    <t>2.163</t>
  </si>
  <si>
    <t>PZ6654M</t>
  </si>
  <si>
    <t xml:space="preserve">osobowy </t>
  </si>
  <si>
    <t>WV2ZZZ7HZ9H062885</t>
  </si>
  <si>
    <t>radio CD, felgi aluminiowe, klimatyzacja, GPS, winda dla osób niepełnosprawnych</t>
  </si>
  <si>
    <t>1.191</t>
  </si>
  <si>
    <t>PWX4972</t>
  </si>
  <si>
    <t>Ursus - 0119642</t>
  </si>
  <si>
    <t>12.00</t>
  </si>
  <si>
    <t>24.05.1999</t>
  </si>
  <si>
    <t>650 mth</t>
  </si>
  <si>
    <t>PNP7508</t>
  </si>
  <si>
    <t>przyczepa ciężarowa rolnicza</t>
  </si>
  <si>
    <t>T-604</t>
  </si>
  <si>
    <t>Warfama - 970269</t>
  </si>
  <si>
    <t>4.50</t>
  </si>
  <si>
    <t>Dom Dziecka w Kórniku-Bninie</t>
  </si>
  <si>
    <t>ul. Błażejewska 63 62-035 Kórnik</t>
  </si>
  <si>
    <t>000235157</t>
  </si>
  <si>
    <t>785-12-85-650</t>
  </si>
  <si>
    <t>PZ45430</t>
  </si>
  <si>
    <t>PRZYCZEPA LEKKA</t>
  </si>
  <si>
    <t>NIEWIADÓW B750</t>
  </si>
  <si>
    <t>SWNB750004E015983</t>
  </si>
  <si>
    <t>468 KG</t>
  </si>
  <si>
    <t>22.06.2004</t>
  </si>
  <si>
    <t>PZ0971M</t>
  </si>
  <si>
    <t>SAMOCHÓD OSOBOWY</t>
  </si>
  <si>
    <t>VOLKSWAGEN</t>
  </si>
  <si>
    <t>GOLF</t>
  </si>
  <si>
    <t>1595/0</t>
  </si>
  <si>
    <t>WVWZ221KZBM349205</t>
  </si>
  <si>
    <t>622 KG</t>
  </si>
  <si>
    <t>28.08.2008</t>
  </si>
  <si>
    <t>KLIMATYZACJA, RADIO ELEK., SPUSZCZANE SZYBY, HAK HOLOWNICZY</t>
  </si>
  <si>
    <t>AUTOALARM, IMOBILAJZER</t>
  </si>
  <si>
    <t>26378 KM</t>
  </si>
  <si>
    <t>61-851 Poznań, ul.Zielona 8</t>
  </si>
  <si>
    <t>781-16-25-329</t>
  </si>
  <si>
    <t>PO0252F</t>
  </si>
  <si>
    <t>OPEL</t>
  </si>
  <si>
    <t>AGILA 1.0 Start</t>
  </si>
  <si>
    <t>WOLOHAF683G020762</t>
  </si>
  <si>
    <t>19.12.2002</t>
  </si>
  <si>
    <t>1 poduszka, instalacja radiowa</t>
  </si>
  <si>
    <t>Immobiliser</t>
  </si>
  <si>
    <t>pow. 60.000</t>
  </si>
  <si>
    <t>2-oryg.</t>
  </si>
  <si>
    <t>10600</t>
  </si>
  <si>
    <t>PO609CP</t>
  </si>
  <si>
    <t>ASTRA II 1.4 Start Classic Sedan</t>
  </si>
  <si>
    <t>WOLOTGF487G050118</t>
  </si>
  <si>
    <t>29.12.2006</t>
  </si>
  <si>
    <t>ABS, 2 poduszki, instalacja radiowa</t>
  </si>
  <si>
    <t>pow. 30.000</t>
  </si>
  <si>
    <t>ul. Czarneckiego 9, 61-538 Poznań</t>
  </si>
  <si>
    <t>783-15-24-761</t>
  </si>
  <si>
    <t>PO 9406 T</t>
  </si>
  <si>
    <t>Stilo 1,6</t>
  </si>
  <si>
    <t>1596 cm3 / 76,00 kW</t>
  </si>
  <si>
    <t>ZFA19200000550053</t>
  </si>
  <si>
    <t>10.06.2005</t>
  </si>
  <si>
    <t>klimatyzacja, radio, ABS, system kontroli trakcji, sprzęt AV, otwierany dach, skórzana tapicerka, automatyczna skrzynia biegów, 2 poduszki powietrzne</t>
  </si>
  <si>
    <t>autoalarm, immobiliser</t>
  </si>
  <si>
    <t>2 oryg.</t>
  </si>
  <si>
    <t>783-15-24-762</t>
  </si>
  <si>
    <t>PO 773 GV</t>
  </si>
  <si>
    <t>Kia</t>
  </si>
  <si>
    <t>ceed</t>
  </si>
  <si>
    <t>1591 cm3 / 89,70 kW</t>
  </si>
  <si>
    <t>U5YFF52228L032324</t>
  </si>
  <si>
    <t>20.02.2008</t>
  </si>
  <si>
    <t>klimatyzacja, radio, ABS, poduszki powietrzne, elektryczne szyby przednie, elektryczne i podgrzewane lusterka, komputer pokładowy</t>
  </si>
  <si>
    <t>combi</t>
  </si>
  <si>
    <t>3 oryg.</t>
  </si>
  <si>
    <t>Zespół Szkół im. J. i W. Zamoyskich w Rokietnicy</t>
  </si>
  <si>
    <t>Rokietnica ul. Szamotulska 24</t>
  </si>
  <si>
    <t>777 175 95 60</t>
  </si>
  <si>
    <t>PZ14811</t>
  </si>
  <si>
    <t>FIAT</t>
  </si>
  <si>
    <t>PUNTO</t>
  </si>
  <si>
    <t>ZFA18800005212280</t>
  </si>
  <si>
    <t>23.012.2002</t>
  </si>
  <si>
    <t>PZ7306A</t>
  </si>
  <si>
    <t>CARAVELLE</t>
  </si>
  <si>
    <t>WV2ZZZ70Z2H040000</t>
  </si>
  <si>
    <t>17.07.2002</t>
  </si>
  <si>
    <t xml:space="preserve"> autoalarm fabryczny</t>
  </si>
  <si>
    <t>niedżwiedż look</t>
  </si>
  <si>
    <t>PNT8779</t>
  </si>
  <si>
    <t>ciagnik rolniczy</t>
  </si>
  <si>
    <t>URSUS</t>
  </si>
  <si>
    <t>MF255</t>
  </si>
  <si>
    <t>88089------------</t>
  </si>
  <si>
    <t>05.09.1988</t>
  </si>
  <si>
    <t>Specjalny Ośrodek Szkolno-Wychowawczy</t>
  </si>
  <si>
    <t>62-050 Mosina ul. Kościelna 2</t>
  </si>
  <si>
    <t>777-25-48-612</t>
  </si>
  <si>
    <t>PZ 0648 F</t>
  </si>
  <si>
    <t>244 Ducato</t>
  </si>
  <si>
    <t>ZFA24400007711260</t>
  </si>
  <si>
    <t>6+2</t>
  </si>
  <si>
    <t>04.01.2006</t>
  </si>
  <si>
    <t>blokada skrzyni</t>
  </si>
  <si>
    <t>Specjalny Ośrodek Szkolno-Wychowawczy dla Dzieci Niewidomych</t>
  </si>
  <si>
    <t>Pl. Przemysława 9, 62-005 Owińska</t>
  </si>
  <si>
    <t>777-17-90-972</t>
  </si>
  <si>
    <t>PZ93985</t>
  </si>
  <si>
    <t>autobus</t>
  </si>
  <si>
    <t>BOVA</t>
  </si>
  <si>
    <t>MAGIQ XHD 120.D340</t>
  </si>
  <si>
    <t>12580 cm3/272kw</t>
  </si>
  <si>
    <t>XL9135AC210320044</t>
  </si>
  <si>
    <t>17.04.2002 R.</t>
  </si>
  <si>
    <t>klimatyzacja, komputer pokładowy, wideo, wc, kuchenka</t>
  </si>
  <si>
    <t>1-o, 1n</t>
  </si>
  <si>
    <t>777-17-90-973</t>
  </si>
  <si>
    <t>PZH424K</t>
  </si>
  <si>
    <t>sam. Cięż. Uniwerslany</t>
  </si>
  <si>
    <t>FS-LUBLIN</t>
  </si>
  <si>
    <t>3322.13</t>
  </si>
  <si>
    <t>2417 CM3</t>
  </si>
  <si>
    <t>SUL332212W0033097</t>
  </si>
  <si>
    <t>900 KG</t>
  </si>
  <si>
    <t>5.10.1998 R</t>
  </si>
  <si>
    <t>2-n</t>
  </si>
  <si>
    <t>777-17-90-974</t>
  </si>
  <si>
    <t>PZ73759</t>
  </si>
  <si>
    <t>2286cm3/81kW</t>
  </si>
  <si>
    <t>ZFA24400007529320</t>
  </si>
  <si>
    <t>20.09.2005</t>
  </si>
  <si>
    <t>CENTRALNY ZAMEK, ELEKTRYCZNE SZYBY</t>
  </si>
  <si>
    <t>2-o</t>
  </si>
  <si>
    <t>os. Dąbrowszczaków 15/1-2, 62-020 Swarzędz</t>
  </si>
  <si>
    <t>777-17-57-822</t>
  </si>
  <si>
    <t>PZ2592H</t>
  </si>
  <si>
    <t>ZAFIRA</t>
  </si>
  <si>
    <t>WOLOTGF75Y2165009</t>
  </si>
  <si>
    <t>29.02.02</t>
  </si>
  <si>
    <t>elektr. lusterka, ABS, klimatyzacja, 4 poduszki powietrzne</t>
  </si>
  <si>
    <t>ukryte odcięcie zapłonu</t>
  </si>
  <si>
    <t>1 O</t>
  </si>
  <si>
    <t>ul. Maksymiliana Jackowskiego 18, 60-509 Poznań</t>
  </si>
  <si>
    <t>781-16-19-671</t>
  </si>
  <si>
    <t>PO 819GG</t>
  </si>
  <si>
    <t>Skoda</t>
  </si>
  <si>
    <t>Octavia Combi</t>
  </si>
  <si>
    <t>1896,00 cm3; 77,00 kW</t>
  </si>
  <si>
    <t>TMBJS217782084079</t>
  </si>
  <si>
    <t>brak określenia</t>
  </si>
  <si>
    <t>07.12.2007</t>
  </si>
  <si>
    <t>ABS, elektr. Podnoszone szyby, lakier metalik, ACS,ASR, centralny zamek, komputer, poduszka kierowcy, poduszka pasażera, poduszka boczna.</t>
  </si>
  <si>
    <t>autoalarm, immobiliser- motoblok</t>
  </si>
  <si>
    <t>2 klucze oryginalne</t>
  </si>
  <si>
    <t>PO 4821G</t>
  </si>
  <si>
    <t>Superb</t>
  </si>
  <si>
    <t>1781,00 cm3; 110,00 kW</t>
  </si>
  <si>
    <t>TMBDL23U239038090</t>
  </si>
  <si>
    <t>577 kg</t>
  </si>
  <si>
    <t>10.04.2003</t>
  </si>
  <si>
    <t>PO 1465S</t>
  </si>
  <si>
    <t>2496,00 cm3; 120,00 kW</t>
  </si>
  <si>
    <t>TMBBG63U459088415</t>
  </si>
  <si>
    <t>585 kg</t>
  </si>
  <si>
    <t>18.01.2005</t>
  </si>
  <si>
    <t>ABS, system kontroli trakcji, elektr. Szyby, klimatyzacja, tapicerka skórzana, automat. Skrzynia biegów, lakier metalik, tempomat, felgi alu, ASR, centralny zamek, komputer, 6poduszek powietrznych, sprzęt AV radio, wsp., nawigacja satelitarna</t>
  </si>
  <si>
    <t>779 175 95 60</t>
  </si>
  <si>
    <t>PZX7629</t>
  </si>
  <si>
    <t>przyczepa rolnicza</t>
  </si>
  <si>
    <t>TO70</t>
  </si>
  <si>
    <t>21.09.1984</t>
  </si>
  <si>
    <t>777-23-67-113</t>
  </si>
  <si>
    <t>PO 104J</t>
  </si>
  <si>
    <t>Valtra</t>
  </si>
  <si>
    <t>N 101</t>
  </si>
  <si>
    <t xml:space="preserve">V46310           </t>
  </si>
  <si>
    <t>GPS+ lampy zespolone</t>
  </si>
  <si>
    <t>immobilizer</t>
  </si>
  <si>
    <t>11.12.2011-10.12.2012</t>
  </si>
  <si>
    <t>11.12.2009-31.12.2011</t>
  </si>
  <si>
    <t>777-23-67-114</t>
  </si>
  <si>
    <t>PO 856K</t>
  </si>
  <si>
    <t xml:space="preserve">W11243           </t>
  </si>
  <si>
    <t>lampy zespolone</t>
  </si>
  <si>
    <t>02.08.2011-01.08.2012</t>
  </si>
  <si>
    <t>03.08.2010-31.12.2011</t>
  </si>
  <si>
    <t>778 175 95 60</t>
  </si>
  <si>
    <t>PNT8781</t>
  </si>
  <si>
    <t>C362</t>
  </si>
  <si>
    <t>05.07.11-04.07.12</t>
  </si>
  <si>
    <t>05.07.10-31.12.2011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</si>
</sst>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"/>
    <numFmt numFmtId="165" formatCode="#,##0.0"/>
    <numFmt numFmtId="166" formatCode="dd\ mmm"/>
    <numFmt numFmtId="167" formatCode="d/m/yyyy;@"/>
    <numFmt numFmtId="168" formatCode="d\-mm;@"/>
    <numFmt numFmtId="169" formatCode="000000000"/>
  </numFmts>
  <fonts count="16">
    <font>
      <sz val="12"/>
      <name val="Garamond"/>
      <family val="1"/>
    </font>
    <font>
      <sz val="10"/>
      <name val="Arial"/>
      <family val="0"/>
    </font>
    <font>
      <b/>
      <sz val="12"/>
      <name val="Garamond"/>
      <family val="1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b/>
      <sz val="11"/>
      <name val="Garamond"/>
      <family val="1"/>
    </font>
    <font>
      <b/>
      <sz val="10"/>
      <name val="Arial"/>
      <family val="2"/>
    </font>
    <font>
      <b/>
      <sz val="12"/>
      <name val="Arial"/>
      <family val="4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65" fontId="3" fillId="2" borderId="28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right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2" fontId="8" fillId="2" borderId="31" xfId="0" applyNumberFormat="1" applyFont="1" applyFill="1" applyBorder="1" applyAlignment="1">
      <alignment horizontal="right" vertical="center"/>
    </xf>
    <xf numFmtId="4" fontId="6" fillId="2" borderId="32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 wrapText="1"/>
    </xf>
    <xf numFmtId="4" fontId="6" fillId="2" borderId="33" xfId="0" applyNumberFormat="1" applyFont="1" applyFill="1" applyBorder="1" applyAlignment="1">
      <alignment horizontal="center" vertical="center" wrapText="1"/>
    </xf>
    <xf numFmtId="4" fontId="6" fillId="2" borderId="30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2" fontId="1" fillId="2" borderId="28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65" fontId="3" fillId="0" borderId="42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right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right" vertical="center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right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right" vertical="center"/>
    </xf>
    <xf numFmtId="4" fontId="6" fillId="0" borderId="38" xfId="0" applyNumberFormat="1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center" vertical="center" wrapText="1"/>
    </xf>
    <xf numFmtId="164" fontId="3" fillId="0" borderId="49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4" fontId="3" fillId="0" borderId="50" xfId="0" applyNumberFormat="1" applyFont="1" applyFill="1" applyBorder="1" applyAlignment="1">
      <alignment horizontal="center" vertical="center" wrapText="1"/>
    </xf>
    <xf numFmtId="164" fontId="3" fillId="0" borderId="51" xfId="0" applyNumberFormat="1" applyFont="1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>
      <alignment horizontal="center" vertical="center" wrapText="1"/>
    </xf>
    <xf numFmtId="164" fontId="3" fillId="0" borderId="5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54" xfId="0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4" fontId="6" fillId="2" borderId="31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6" fillId="2" borderId="27" xfId="0" applyNumberFormat="1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55" xfId="0" applyNumberFormat="1" applyFont="1" applyFill="1" applyBorder="1" applyAlignment="1">
      <alignment horizontal="center" vertical="center" wrapText="1"/>
    </xf>
    <xf numFmtId="166" fontId="3" fillId="0" borderId="42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6" fillId="3" borderId="56" xfId="0" applyNumberFormat="1" applyFont="1" applyFill="1" applyBorder="1" applyAlignment="1">
      <alignment horizontal="right" vertical="center" wrapText="1"/>
    </xf>
    <xf numFmtId="4" fontId="6" fillId="3" borderId="5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6" fillId="4" borderId="5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2" fontId="1" fillId="0" borderId="41" xfId="0" applyNumberFormat="1" applyFont="1" applyFill="1" applyBorder="1" applyAlignment="1">
      <alignment horizontal="right" vertical="center"/>
    </xf>
    <xf numFmtId="4" fontId="3" fillId="0" borderId="43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3" borderId="57" xfId="0" applyNumberFormat="1" applyFont="1" applyFill="1" applyBorder="1" applyAlignment="1">
      <alignment horizontal="right" vertical="center" wrapText="1"/>
    </xf>
    <xf numFmtId="4" fontId="6" fillId="3" borderId="57" xfId="0" applyNumberFormat="1" applyFont="1" applyFill="1" applyBorder="1" applyAlignment="1">
      <alignment horizontal="center" vertical="center" wrapText="1"/>
    </xf>
    <xf numFmtId="4" fontId="6" fillId="0" borderId="57" xfId="0" applyNumberFormat="1" applyFont="1" applyFill="1" applyBorder="1" applyAlignment="1">
      <alignment horizontal="center" vertical="center" wrapText="1"/>
    </xf>
    <xf numFmtId="4" fontId="6" fillId="4" borderId="57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0" fontId="0" fillId="0" borderId="12" xfId="0" applyFont="1" applyBorder="1" applyAlignment="1">
      <alignment horizontal="right" vertical="top"/>
    </xf>
    <xf numFmtId="0" fontId="0" fillId="0" borderId="14" xfId="0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4" fontId="0" fillId="0" borderId="1" xfId="0" applyNumberFormat="1" applyBorder="1" applyAlignment="1">
      <alignment vertical="top"/>
    </xf>
    <xf numFmtId="0" fontId="0" fillId="0" borderId="16" xfId="0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right" vertical="top"/>
    </xf>
    <xf numFmtId="4" fontId="0" fillId="0" borderId="15" xfId="0" applyNumberFormat="1" applyBorder="1" applyAlignment="1">
      <alignment vertical="top"/>
    </xf>
    <xf numFmtId="0" fontId="0" fillId="0" borderId="18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169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left" wrapText="1"/>
      <protection locked="0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167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35" xfId="0" applyFont="1" applyFill="1" applyBorder="1" applyAlignment="1" applyProtection="1">
      <alignment horizontal="center" vertical="center" wrapText="1"/>
      <protection locked="0"/>
    </xf>
    <xf numFmtId="1" fontId="10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35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4" fontId="10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DS265"/>
  <sheetViews>
    <sheetView showGridLines="0" tabSelected="1" zoomScale="75" zoomScaleNormal="75" zoomScaleSheetLayoutView="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5.75"/>
  <cols>
    <col min="1" max="1" width="4.625" style="1" customWidth="1"/>
    <col min="2" max="2" width="27.50390625" style="2" customWidth="1"/>
    <col min="3" max="3" width="32.125" style="1" customWidth="1"/>
    <col min="4" max="4" width="30.625" style="3" customWidth="1"/>
    <col min="5" max="5" width="13.75390625" style="3" customWidth="1"/>
    <col min="6" max="6" width="18.00390625" style="3" customWidth="1"/>
    <col min="7" max="7" width="17.25390625" style="3" customWidth="1"/>
    <col min="8" max="8" width="14.50390625" style="3" customWidth="1"/>
    <col min="9" max="9" width="13.625" style="3" customWidth="1"/>
    <col min="10" max="10" width="14.125" style="3" customWidth="1"/>
    <col min="11" max="11" width="22.75390625" style="3" customWidth="1"/>
    <col min="12" max="12" width="21.125" style="3" customWidth="1"/>
    <col min="13" max="13" width="23.25390625" style="3" customWidth="1"/>
    <col min="14" max="14" width="15.625" style="3" customWidth="1"/>
    <col min="15" max="15" width="6.625" style="3" customWidth="1"/>
    <col min="16" max="16" width="8.25390625" style="3" customWidth="1"/>
    <col min="17" max="17" width="9.625" style="3" customWidth="1"/>
    <col min="18" max="18" width="7.50390625" style="3" customWidth="1"/>
    <col min="19" max="19" width="5.75390625" style="3" customWidth="1"/>
    <col min="20" max="20" width="18.50390625" style="3" customWidth="1"/>
    <col min="21" max="21" width="7.50390625" style="3" customWidth="1"/>
    <col min="22" max="22" width="13.50390625" style="3" customWidth="1"/>
    <col min="23" max="23" width="5.75390625" style="3" customWidth="1"/>
    <col min="24" max="24" width="8.625" style="3" customWidth="1"/>
    <col min="25" max="25" width="12.125" style="3" customWidth="1"/>
    <col min="26" max="26" width="0" style="3" hidden="1" customWidth="1"/>
    <col min="27" max="27" width="0" style="4" hidden="1" customWidth="1"/>
    <col min="28" max="28" width="0" style="5" hidden="1" customWidth="1"/>
    <col min="29" max="31" width="0" style="4" hidden="1" customWidth="1"/>
    <col min="32" max="32" width="11.50390625" style="6" customWidth="1"/>
    <col min="33" max="33" width="11.625" style="6" customWidth="1"/>
    <col min="34" max="34" width="0" style="3" hidden="1" customWidth="1"/>
    <col min="35" max="35" width="16.625" style="7" customWidth="1"/>
    <col min="36" max="36" width="31.625" style="7" customWidth="1"/>
    <col min="37" max="37" width="14.375" style="7" customWidth="1"/>
    <col min="38" max="38" width="14.875" style="7" customWidth="1"/>
    <col min="39" max="39" width="11.50390625" style="8" customWidth="1"/>
    <col min="40" max="40" width="11.625" style="3" customWidth="1"/>
    <col min="41" max="41" width="10.125" style="3" customWidth="1"/>
    <col min="42" max="42" width="9.00390625" style="3" customWidth="1"/>
    <col min="43" max="43" width="12.625" style="3" customWidth="1"/>
    <col min="44" max="44" width="15.625" style="3" customWidth="1"/>
    <col min="45" max="16384" width="9.00390625" style="3" customWidth="1"/>
  </cols>
  <sheetData>
    <row r="1" spans="2:39" ht="15.75">
      <c r="B1" s="9" t="s">
        <v>0</v>
      </c>
      <c r="AI1" s="10"/>
      <c r="AJ1" s="10"/>
      <c r="AK1" s="10"/>
      <c r="AL1" s="10"/>
      <c r="AM1" s="10"/>
    </row>
    <row r="2" spans="1:39" ht="15.75">
      <c r="A2" s="252"/>
      <c r="B2" s="253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0"/>
      <c r="AB2" s="13"/>
      <c r="AC2" s="10"/>
      <c r="AD2" s="10"/>
      <c r="AE2" s="10"/>
      <c r="AF2" s="14"/>
      <c r="AG2" s="14"/>
      <c r="AI2" s="10"/>
      <c r="AJ2" s="10"/>
      <c r="AK2" s="10"/>
      <c r="AL2" s="10"/>
      <c r="AM2" s="10"/>
    </row>
    <row r="3" spans="1:39" ht="15.75" customHeight="1">
      <c r="A3" s="252"/>
      <c r="B3" s="253"/>
      <c r="C3" s="254" t="s">
        <v>1</v>
      </c>
      <c r="D3" s="254"/>
      <c r="E3" s="254"/>
      <c r="F3" s="254"/>
      <c r="G3" s="254"/>
      <c r="H3" s="254"/>
      <c r="I3" s="25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0"/>
      <c r="AB3" s="13"/>
      <c r="AC3" s="10"/>
      <c r="AD3" s="10"/>
      <c r="AE3" s="10"/>
      <c r="AF3" s="14"/>
      <c r="AG3" s="14"/>
      <c r="AI3" s="10"/>
      <c r="AJ3" s="10"/>
      <c r="AK3" s="10"/>
      <c r="AL3" s="10"/>
      <c r="AM3" s="10"/>
    </row>
    <row r="4" spans="1:39" ht="15.75">
      <c r="A4" s="11"/>
      <c r="B4" s="253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0"/>
      <c r="AB4" s="13"/>
      <c r="AC4" s="10"/>
      <c r="AD4" s="10"/>
      <c r="AE4" s="10"/>
      <c r="AF4" s="14"/>
      <c r="AG4" s="14"/>
      <c r="AI4" s="10"/>
      <c r="AJ4" s="10"/>
      <c r="AK4" s="10"/>
      <c r="AL4" s="10"/>
      <c r="AM4" s="10"/>
    </row>
    <row r="5" spans="1:39" ht="10.5" customHeight="1">
      <c r="A5" s="11"/>
      <c r="B5" s="253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0"/>
      <c r="AB5" s="13"/>
      <c r="AC5" s="10"/>
      <c r="AD5" s="10"/>
      <c r="AE5" s="10"/>
      <c r="AF5" s="14"/>
      <c r="AG5" s="14"/>
      <c r="AI5" s="10"/>
      <c r="AJ5" s="10"/>
      <c r="AK5" s="10"/>
      <c r="AL5" s="10"/>
      <c r="AM5" s="10"/>
    </row>
    <row r="6" spans="1:39" s="1" customFormat="1" ht="25.5" customHeight="1">
      <c r="A6" s="255" t="s">
        <v>2</v>
      </c>
      <c r="B6" s="255" t="s">
        <v>3</v>
      </c>
      <c r="C6" s="255"/>
      <c r="D6" s="255" t="s">
        <v>4</v>
      </c>
      <c r="E6" s="255"/>
      <c r="F6" s="255"/>
      <c r="G6" s="255"/>
      <c r="H6" s="255"/>
      <c r="I6" s="255"/>
      <c r="J6" s="255"/>
      <c r="K6" s="255" t="s">
        <v>5</v>
      </c>
      <c r="L6" s="255"/>
      <c r="M6" s="255"/>
      <c r="N6" s="255"/>
      <c r="O6" s="255" t="s">
        <v>6</v>
      </c>
      <c r="P6" s="255"/>
      <c r="Q6" s="255"/>
      <c r="R6" s="255"/>
      <c r="S6" s="255" t="s">
        <v>7</v>
      </c>
      <c r="T6" s="255"/>
      <c r="U6" s="255"/>
      <c r="V6" s="255"/>
      <c r="W6" s="256" t="s">
        <v>8</v>
      </c>
      <c r="X6" s="256"/>
      <c r="Y6" s="256"/>
      <c r="Z6" s="257" t="s">
        <v>9</v>
      </c>
      <c r="AA6" s="16"/>
      <c r="AB6" s="258" t="s">
        <v>10</v>
      </c>
      <c r="AC6" s="258"/>
      <c r="AD6" s="258"/>
      <c r="AE6" s="258"/>
      <c r="AF6" s="259" t="s">
        <v>11</v>
      </c>
      <c r="AG6" s="259"/>
      <c r="AH6" s="19"/>
      <c r="AI6" s="258" t="s">
        <v>12</v>
      </c>
      <c r="AJ6" s="258"/>
      <c r="AK6" s="258"/>
      <c r="AL6" s="258"/>
      <c r="AM6" s="258"/>
    </row>
    <row r="7" spans="1:39" s="24" customFormat="1" ht="60" customHeight="1">
      <c r="A7" s="255"/>
      <c r="B7" s="15" t="s">
        <v>13</v>
      </c>
      <c r="C7" s="15" t="s">
        <v>14</v>
      </c>
      <c r="D7" s="15" t="s">
        <v>15</v>
      </c>
      <c r="E7" s="15" t="s">
        <v>16</v>
      </c>
      <c r="F7" s="20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15" t="s">
        <v>22</v>
      </c>
      <c r="L7" s="15" t="s">
        <v>23</v>
      </c>
      <c r="M7" s="15" t="s">
        <v>24</v>
      </c>
      <c r="N7" s="15" t="s">
        <v>25</v>
      </c>
      <c r="O7" s="15" t="s">
        <v>26</v>
      </c>
      <c r="P7" s="15" t="s">
        <v>27</v>
      </c>
      <c r="Q7" s="15" t="s">
        <v>28</v>
      </c>
      <c r="R7" s="15" t="s">
        <v>29</v>
      </c>
      <c r="S7" s="15" t="s">
        <v>30</v>
      </c>
      <c r="T7" s="15" t="s">
        <v>31</v>
      </c>
      <c r="U7" s="15" t="s">
        <v>32</v>
      </c>
      <c r="V7" s="15" t="s">
        <v>33</v>
      </c>
      <c r="W7" s="15" t="s">
        <v>34</v>
      </c>
      <c r="X7" s="15" t="s">
        <v>35</v>
      </c>
      <c r="Y7" s="15" t="s">
        <v>36</v>
      </c>
      <c r="Z7" s="257"/>
      <c r="AA7" s="21" t="s">
        <v>37</v>
      </c>
      <c r="AB7" s="22" t="s">
        <v>38</v>
      </c>
      <c r="AC7" s="17" t="s">
        <v>39</v>
      </c>
      <c r="AD7" s="17" t="s">
        <v>40</v>
      </c>
      <c r="AE7" s="17" t="s">
        <v>41</v>
      </c>
      <c r="AF7" s="18" t="s">
        <v>42</v>
      </c>
      <c r="AG7" s="18" t="s">
        <v>43</v>
      </c>
      <c r="AH7" s="23" t="s">
        <v>44</v>
      </c>
      <c r="AI7" s="17" t="s">
        <v>45</v>
      </c>
      <c r="AJ7" s="17" t="s">
        <v>46</v>
      </c>
      <c r="AK7" s="17" t="s">
        <v>47</v>
      </c>
      <c r="AL7" s="17" t="s">
        <v>48</v>
      </c>
      <c r="AM7" s="17" t="s">
        <v>41</v>
      </c>
    </row>
    <row r="8" spans="1:39" s="37" customFormat="1" ht="49.5" customHeight="1">
      <c r="A8" s="25">
        <v>1</v>
      </c>
      <c r="B8" s="26" t="s">
        <v>49</v>
      </c>
      <c r="C8" s="27" t="s">
        <v>50</v>
      </c>
      <c r="D8" s="28" t="s">
        <v>51</v>
      </c>
      <c r="E8" s="28">
        <v>1987</v>
      </c>
      <c r="F8" s="28">
        <v>2006</v>
      </c>
      <c r="G8" s="28">
        <v>1</v>
      </c>
      <c r="H8" s="29">
        <v>1296</v>
      </c>
      <c r="I8" s="29">
        <v>6480</v>
      </c>
      <c r="J8" s="29">
        <v>702</v>
      </c>
      <c r="K8" s="28" t="s">
        <v>52</v>
      </c>
      <c r="L8" s="29" t="s">
        <v>53</v>
      </c>
      <c r="M8" s="28" t="s">
        <v>54</v>
      </c>
      <c r="N8" s="29" t="s">
        <v>53</v>
      </c>
      <c r="O8" s="28" t="s">
        <v>55</v>
      </c>
      <c r="P8" s="29" t="s">
        <v>55</v>
      </c>
      <c r="Q8" s="28" t="s">
        <v>56</v>
      </c>
      <c r="R8" s="29" t="s">
        <v>55</v>
      </c>
      <c r="S8" s="28" t="s">
        <v>56</v>
      </c>
      <c r="T8" s="28">
        <v>1</v>
      </c>
      <c r="U8" s="28">
        <v>1</v>
      </c>
      <c r="V8" s="28" t="s">
        <v>57</v>
      </c>
      <c r="W8" s="28" t="s">
        <v>56</v>
      </c>
      <c r="X8" s="28" t="s">
        <v>56</v>
      </c>
      <c r="Y8" s="28" t="s">
        <v>56</v>
      </c>
      <c r="Z8" s="30"/>
      <c r="AA8" s="30">
        <f>J8*500</f>
        <v>351000</v>
      </c>
      <c r="AB8" s="31">
        <f>IF(AA8&gt;Z8,AA8,Z8)</f>
        <v>351000</v>
      </c>
      <c r="AC8" s="30" t="str">
        <f>IF(AA8&gt;Z8,"wartość odtworzeniowa","wartość księgowa brutto")</f>
        <v>wartość odtworzeniowa</v>
      </c>
      <c r="AD8" s="31"/>
      <c r="AE8" s="31"/>
      <c r="AF8" s="32"/>
      <c r="AG8" s="33"/>
      <c r="AH8" s="34">
        <f>ROUNDUP(DAYS360(AF8,AG8)/30,0)</f>
        <v>0</v>
      </c>
      <c r="AI8" s="30">
        <v>1348542</v>
      </c>
      <c r="AJ8" s="35" t="s">
        <v>58</v>
      </c>
      <c r="AK8" s="35"/>
      <c r="AL8" s="35"/>
      <c r="AM8" s="36"/>
    </row>
    <row r="9" spans="1:39" s="37" customFormat="1" ht="49.5" customHeight="1">
      <c r="A9" s="38">
        <v>2</v>
      </c>
      <c r="B9" s="39" t="s">
        <v>49</v>
      </c>
      <c r="C9" s="39" t="s">
        <v>50</v>
      </c>
      <c r="D9" s="40" t="s">
        <v>59</v>
      </c>
      <c r="E9" s="41">
        <v>1987</v>
      </c>
      <c r="F9" s="41">
        <v>2006</v>
      </c>
      <c r="G9" s="41">
        <v>2</v>
      </c>
      <c r="H9" s="42">
        <v>884</v>
      </c>
      <c r="I9" s="42">
        <v>10000</v>
      </c>
      <c r="J9" s="42">
        <v>1500</v>
      </c>
      <c r="K9" s="41" t="s">
        <v>60</v>
      </c>
      <c r="L9" s="41" t="s">
        <v>60</v>
      </c>
      <c r="M9" s="41" t="s">
        <v>60</v>
      </c>
      <c r="N9" s="42" t="s">
        <v>61</v>
      </c>
      <c r="O9" s="41" t="s">
        <v>55</v>
      </c>
      <c r="P9" s="42" t="s">
        <v>55</v>
      </c>
      <c r="Q9" s="41" t="s">
        <v>56</v>
      </c>
      <c r="R9" s="42" t="s">
        <v>55</v>
      </c>
      <c r="S9" s="41" t="s">
        <v>56</v>
      </c>
      <c r="T9" s="41">
        <v>4</v>
      </c>
      <c r="U9" s="41">
        <v>6</v>
      </c>
      <c r="V9" s="41" t="s">
        <v>57</v>
      </c>
      <c r="W9" s="41" t="s">
        <v>56</v>
      </c>
      <c r="X9" s="41" t="s">
        <v>55</v>
      </c>
      <c r="Y9" s="41" t="s">
        <v>55</v>
      </c>
      <c r="Z9" s="43"/>
      <c r="AA9" s="43">
        <f>J9*500</f>
        <v>750000</v>
      </c>
      <c r="AB9" s="44">
        <f>IF(AA9&gt;Z9,AA9,Z9)</f>
        <v>750000</v>
      </c>
      <c r="AC9" s="43" t="str">
        <f>IF(AA9&gt;Z9,"wartość odtworzeniowa","wartość księgowa brutto")</f>
        <v>wartość odtworzeniowa</v>
      </c>
      <c r="AD9" s="44"/>
      <c r="AE9" s="44"/>
      <c r="AF9" s="45"/>
      <c r="AG9" s="46"/>
      <c r="AH9" s="34">
        <f>ROUNDUP(DAYS360(AF9,AG9)/30,0)</f>
        <v>0</v>
      </c>
      <c r="AI9" s="43">
        <v>2085000</v>
      </c>
      <c r="AJ9" s="47" t="s">
        <v>58</v>
      </c>
      <c r="AK9" s="47"/>
      <c r="AL9" s="47"/>
      <c r="AM9" s="48"/>
    </row>
    <row r="10" spans="1:39" s="37" customFormat="1" ht="12.75" customHeight="1" hidden="1">
      <c r="A10" s="49">
        <v>3</v>
      </c>
      <c r="B10" s="39" t="s">
        <v>49</v>
      </c>
      <c r="C10" s="39" t="s">
        <v>62</v>
      </c>
      <c r="D10" s="40" t="s">
        <v>63</v>
      </c>
      <c r="E10" s="40"/>
      <c r="F10" s="40"/>
      <c r="G10" s="40"/>
      <c r="H10" s="50"/>
      <c r="I10" s="50"/>
      <c r="J10" s="50"/>
      <c r="K10" s="40"/>
      <c r="L10" s="40"/>
      <c r="M10" s="40"/>
      <c r="N10" s="50"/>
      <c r="O10" s="40"/>
      <c r="P10" s="50"/>
      <c r="Q10" s="40"/>
      <c r="R10" s="50"/>
      <c r="S10" s="40"/>
      <c r="T10" s="40"/>
      <c r="U10" s="40"/>
      <c r="V10" s="40"/>
      <c r="W10" s="40"/>
      <c r="X10" s="40"/>
      <c r="Y10" s="40"/>
      <c r="Z10" s="51"/>
      <c r="AA10" s="51"/>
      <c r="AB10" s="52">
        <v>1660600</v>
      </c>
      <c r="AC10" s="51"/>
      <c r="AD10" s="52"/>
      <c r="AE10" s="52"/>
      <c r="AF10" s="53"/>
      <c r="AG10" s="54"/>
      <c r="AH10" s="55"/>
      <c r="AI10" s="56" t="s">
        <v>64</v>
      </c>
      <c r="AJ10" s="56" t="s">
        <v>64</v>
      </c>
      <c r="AK10" s="56"/>
      <c r="AL10" s="56"/>
      <c r="AM10" s="57"/>
    </row>
    <row r="11" spans="1:39" s="37" customFormat="1" ht="49.5" customHeight="1">
      <c r="A11" s="58">
        <v>3</v>
      </c>
      <c r="B11" s="39" t="s">
        <v>49</v>
      </c>
      <c r="C11" s="39" t="s">
        <v>50</v>
      </c>
      <c r="D11" s="59" t="s">
        <v>65</v>
      </c>
      <c r="E11" s="60">
        <v>2009</v>
      </c>
      <c r="F11" s="60"/>
      <c r="G11" s="60"/>
      <c r="H11" s="61"/>
      <c r="I11" s="61"/>
      <c r="J11" s="61"/>
      <c r="K11" s="60"/>
      <c r="L11" s="60"/>
      <c r="M11" s="60"/>
      <c r="N11" s="61"/>
      <c r="O11" s="60"/>
      <c r="P11" s="61"/>
      <c r="Q11" s="60"/>
      <c r="R11" s="61"/>
      <c r="S11" s="60"/>
      <c r="T11" s="60"/>
      <c r="U11" s="60"/>
      <c r="V11" s="60"/>
      <c r="W11" s="60"/>
      <c r="X11" s="60"/>
      <c r="Y11" s="60"/>
      <c r="Z11" s="62"/>
      <c r="AA11" s="62"/>
      <c r="AB11" s="63"/>
      <c r="AC11" s="62"/>
      <c r="AD11" s="63"/>
      <c r="AE11" s="63"/>
      <c r="AF11" s="64"/>
      <c r="AG11" s="65"/>
      <c r="AH11" s="66"/>
      <c r="AI11" s="13">
        <f>631013.86+3494.49</f>
        <v>634508.35</v>
      </c>
      <c r="AJ11" s="67" t="s">
        <v>66</v>
      </c>
      <c r="AK11" s="67"/>
      <c r="AL11" s="67"/>
      <c r="AM11" s="68"/>
    </row>
    <row r="12" spans="1:39" s="37" customFormat="1" ht="49.5" customHeight="1">
      <c r="A12" s="69"/>
      <c r="B12" s="70" t="s">
        <v>49</v>
      </c>
      <c r="C12" s="71"/>
      <c r="D12" s="72"/>
      <c r="E12" s="73"/>
      <c r="F12" s="73"/>
      <c r="G12" s="73"/>
      <c r="H12" s="74"/>
      <c r="I12" s="74"/>
      <c r="J12" s="74"/>
      <c r="K12" s="73"/>
      <c r="L12" s="73"/>
      <c r="M12" s="73"/>
      <c r="N12" s="74"/>
      <c r="O12" s="73"/>
      <c r="P12" s="74"/>
      <c r="Q12" s="73"/>
      <c r="R12" s="74"/>
      <c r="S12" s="73"/>
      <c r="T12" s="73"/>
      <c r="U12" s="73"/>
      <c r="V12" s="73"/>
      <c r="W12" s="73"/>
      <c r="X12" s="73"/>
      <c r="Y12" s="73"/>
      <c r="Z12" s="75">
        <f>SUM(Z8:Z9)</f>
        <v>0</v>
      </c>
      <c r="AA12" s="75">
        <f>SUM(AA8:AA9)</f>
        <v>1101000</v>
      </c>
      <c r="AB12" s="76">
        <v>2761600</v>
      </c>
      <c r="AC12" s="75"/>
      <c r="AD12" s="76">
        <v>200000</v>
      </c>
      <c r="AE12" s="76">
        <v>10000</v>
      </c>
      <c r="AF12" s="77">
        <v>40544</v>
      </c>
      <c r="AG12" s="78">
        <v>40908</v>
      </c>
      <c r="AH12" s="79">
        <f>ROUNDUP(DAYS360(AF12,AG12)/30,0)</f>
        <v>12</v>
      </c>
      <c r="AI12" s="80">
        <f>SUM(AI8:AI11)</f>
        <v>4068050.35</v>
      </c>
      <c r="AJ12" s="81"/>
      <c r="AK12" s="82">
        <v>517019.57</v>
      </c>
      <c r="AL12" s="82">
        <v>60527.08</v>
      </c>
      <c r="AM12" s="83">
        <v>2000</v>
      </c>
    </row>
    <row r="13" spans="1:39" s="37" customFormat="1" ht="49.5" customHeight="1">
      <c r="A13" s="25">
        <v>4</v>
      </c>
      <c r="B13" s="26" t="s">
        <v>67</v>
      </c>
      <c r="C13" s="27" t="s">
        <v>68</v>
      </c>
      <c r="D13" s="28" t="s">
        <v>69</v>
      </c>
      <c r="E13" s="28">
        <v>1863</v>
      </c>
      <c r="F13" s="28">
        <v>1989</v>
      </c>
      <c r="G13" s="28" t="s">
        <v>70</v>
      </c>
      <c r="H13" s="29">
        <v>449.5</v>
      </c>
      <c r="I13" s="29">
        <v>910.3</v>
      </c>
      <c r="J13" s="29">
        <v>4270</v>
      </c>
      <c r="K13" s="28" t="s">
        <v>71</v>
      </c>
      <c r="L13" s="29" t="s">
        <v>72</v>
      </c>
      <c r="M13" s="28" t="s">
        <v>73</v>
      </c>
      <c r="N13" s="29" t="s">
        <v>61</v>
      </c>
      <c r="O13" s="28" t="s">
        <v>55</v>
      </c>
      <c r="P13" s="29" t="s">
        <v>55</v>
      </c>
      <c r="Q13" s="28" t="s">
        <v>55</v>
      </c>
      <c r="R13" s="29" t="s">
        <v>55</v>
      </c>
      <c r="S13" s="260" t="s">
        <v>56</v>
      </c>
      <c r="T13" s="260" t="s">
        <v>56</v>
      </c>
      <c r="U13" s="260">
        <v>9</v>
      </c>
      <c r="V13" s="260"/>
      <c r="W13" s="260" t="s">
        <v>74</v>
      </c>
      <c r="X13" s="260" t="s">
        <v>74</v>
      </c>
      <c r="Y13" s="260" t="s">
        <v>74</v>
      </c>
      <c r="Z13" s="261">
        <v>386358.31</v>
      </c>
      <c r="AA13" s="30">
        <f>J13*500</f>
        <v>2135000</v>
      </c>
      <c r="AB13" s="31">
        <f>IF(AA13&gt;Z13,AA13,Z13)</f>
        <v>2135000</v>
      </c>
      <c r="AC13" s="30" t="str">
        <f>IF(AA13&gt;Z13,"wartość odtworzeniowa","wartość księgowa brutto")</f>
        <v>wartość odtworzeniowa</v>
      </c>
      <c r="AD13" s="31"/>
      <c r="AE13" s="31"/>
      <c r="AF13" s="32"/>
      <c r="AG13" s="33"/>
      <c r="AH13" s="84">
        <f>ROUNDUP(DAYS360(AF13,AG13)/30,0)</f>
        <v>0</v>
      </c>
      <c r="AI13" s="35">
        <v>5935300</v>
      </c>
      <c r="AJ13" s="35" t="s">
        <v>58</v>
      </c>
      <c r="AK13" s="35"/>
      <c r="AL13" s="35"/>
      <c r="AM13" s="36"/>
    </row>
    <row r="14" spans="1:39" s="37" customFormat="1" ht="49.5" customHeight="1">
      <c r="A14" s="38">
        <v>5</v>
      </c>
      <c r="B14" s="85" t="s">
        <v>67</v>
      </c>
      <c r="C14" s="39" t="s">
        <v>68</v>
      </c>
      <c r="D14" s="41" t="s">
        <v>75</v>
      </c>
      <c r="E14" s="41"/>
      <c r="F14" s="41">
        <v>2001</v>
      </c>
      <c r="G14" s="41" t="s">
        <v>76</v>
      </c>
      <c r="H14" s="42">
        <v>218.3</v>
      </c>
      <c r="I14" s="42">
        <v>1092</v>
      </c>
      <c r="J14" s="42">
        <v>186.6</v>
      </c>
      <c r="K14" s="41" t="s">
        <v>71</v>
      </c>
      <c r="L14" s="42" t="s">
        <v>77</v>
      </c>
      <c r="M14" s="42" t="s">
        <v>72</v>
      </c>
      <c r="N14" s="42" t="s">
        <v>61</v>
      </c>
      <c r="O14" s="41" t="s">
        <v>55</v>
      </c>
      <c r="P14" s="42" t="s">
        <v>55</v>
      </c>
      <c r="Q14" s="41"/>
      <c r="R14" s="42" t="s">
        <v>55</v>
      </c>
      <c r="S14" s="260"/>
      <c r="T14" s="260"/>
      <c r="U14" s="260"/>
      <c r="V14" s="260"/>
      <c r="W14" s="260"/>
      <c r="X14" s="260"/>
      <c r="Y14" s="260"/>
      <c r="Z14" s="261"/>
      <c r="AA14" s="43">
        <f>J14*500</f>
        <v>93300</v>
      </c>
      <c r="AB14" s="44">
        <f>IF(AA14&gt;Z14,AA14,Z14)</f>
        <v>93300</v>
      </c>
      <c r="AC14" s="43" t="str">
        <f>IF(AA14&gt;Z14,"wartość odtworzeniowa","wartość księgowa brutto")</f>
        <v>wartość odtworzeniowa</v>
      </c>
      <c r="AD14" s="44"/>
      <c r="AE14" s="44"/>
      <c r="AF14" s="45"/>
      <c r="AG14" s="46"/>
      <c r="AH14" s="34">
        <f>ROUNDUP(DAYS360(AF14,AG14)/30,0)</f>
        <v>0</v>
      </c>
      <c r="AI14" s="47">
        <v>375252.6</v>
      </c>
      <c r="AJ14" s="47" t="s">
        <v>58</v>
      </c>
      <c r="AK14" s="47"/>
      <c r="AL14" s="47"/>
      <c r="AM14" s="48"/>
    </row>
    <row r="15" spans="1:39" s="37" customFormat="1" ht="49.5" customHeight="1">
      <c r="A15" s="38">
        <v>6</v>
      </c>
      <c r="B15" s="86" t="s">
        <v>67</v>
      </c>
      <c r="C15" s="87" t="s">
        <v>68</v>
      </c>
      <c r="D15" s="40" t="s">
        <v>78</v>
      </c>
      <c r="E15" s="40"/>
      <c r="F15" s="40">
        <v>1990</v>
      </c>
      <c r="G15" s="40" t="s">
        <v>79</v>
      </c>
      <c r="H15" s="50">
        <v>156.1</v>
      </c>
      <c r="I15" s="50">
        <v>781</v>
      </c>
      <c r="J15" s="50">
        <v>125.3</v>
      </c>
      <c r="K15" s="40" t="s">
        <v>80</v>
      </c>
      <c r="L15" s="50" t="s">
        <v>81</v>
      </c>
      <c r="M15" s="50" t="s">
        <v>82</v>
      </c>
      <c r="N15" s="50" t="s">
        <v>61</v>
      </c>
      <c r="O15" s="40" t="s">
        <v>55</v>
      </c>
      <c r="P15" s="50" t="s">
        <v>55</v>
      </c>
      <c r="Q15" s="40" t="s">
        <v>55</v>
      </c>
      <c r="R15" s="50" t="s">
        <v>55</v>
      </c>
      <c r="S15" s="260"/>
      <c r="T15" s="260"/>
      <c r="U15" s="260"/>
      <c r="V15" s="260"/>
      <c r="W15" s="260"/>
      <c r="X15" s="260"/>
      <c r="Y15" s="260"/>
      <c r="Z15" s="261"/>
      <c r="AA15" s="51">
        <f>J15*500</f>
        <v>62650</v>
      </c>
      <c r="AB15" s="52">
        <f>IF(AA15&gt;Z15,AA15,Z15)</f>
        <v>62650</v>
      </c>
      <c r="AC15" s="51" t="str">
        <f>IF(AA15&gt;Z15,"wartość odtworzeniowa","wartość księgowa brutto")</f>
        <v>wartość odtworzeniowa</v>
      </c>
      <c r="AD15" s="52"/>
      <c r="AE15" s="52"/>
      <c r="AF15" s="53"/>
      <c r="AG15" s="54"/>
      <c r="AH15" s="34">
        <f>ROUNDUP(DAYS360(AF15,AG15)/30,0)</f>
        <v>0</v>
      </c>
      <c r="AI15" s="47">
        <v>203111.3</v>
      </c>
      <c r="AJ15" s="47" t="s">
        <v>58</v>
      </c>
      <c r="AK15" s="47"/>
      <c r="AL15" s="47"/>
      <c r="AM15" s="48"/>
    </row>
    <row r="16" spans="1:39" s="37" customFormat="1" ht="12.75" customHeight="1" hidden="1">
      <c r="A16" s="49">
        <v>7</v>
      </c>
      <c r="B16" s="86" t="s">
        <v>67</v>
      </c>
      <c r="C16" s="87" t="s">
        <v>68</v>
      </c>
      <c r="D16" s="40" t="s">
        <v>63</v>
      </c>
      <c r="E16" s="40"/>
      <c r="F16" s="40"/>
      <c r="G16" s="40"/>
      <c r="H16" s="50"/>
      <c r="I16" s="50"/>
      <c r="J16" s="50"/>
      <c r="K16" s="40"/>
      <c r="L16" s="50"/>
      <c r="M16" s="50"/>
      <c r="N16" s="50"/>
      <c r="O16" s="40"/>
      <c r="P16" s="50"/>
      <c r="Q16" s="40"/>
      <c r="R16" s="50"/>
      <c r="S16" s="40"/>
      <c r="T16" s="40"/>
      <c r="U16" s="40"/>
      <c r="V16" s="40"/>
      <c r="W16" s="40"/>
      <c r="X16" s="40"/>
      <c r="Y16" s="40"/>
      <c r="Z16" s="51"/>
      <c r="AA16" s="51"/>
      <c r="AB16" s="52">
        <v>1231653</v>
      </c>
      <c r="AC16" s="51"/>
      <c r="AD16" s="52"/>
      <c r="AE16" s="52"/>
      <c r="AF16" s="53"/>
      <c r="AG16" s="54"/>
      <c r="AH16" s="55"/>
      <c r="AI16" s="56" t="s">
        <v>64</v>
      </c>
      <c r="AJ16" s="56" t="s">
        <v>64</v>
      </c>
      <c r="AK16" s="56"/>
      <c r="AL16" s="56"/>
      <c r="AM16" s="57"/>
    </row>
    <row r="17" spans="1:44" s="37" customFormat="1" ht="49.5" customHeight="1">
      <c r="A17" s="69"/>
      <c r="B17" s="70" t="s">
        <v>67</v>
      </c>
      <c r="C17" s="71"/>
      <c r="D17" s="73"/>
      <c r="E17" s="73"/>
      <c r="F17" s="73"/>
      <c r="G17" s="73"/>
      <c r="H17" s="74"/>
      <c r="I17" s="74"/>
      <c r="J17" s="74"/>
      <c r="K17" s="73"/>
      <c r="L17" s="74"/>
      <c r="M17" s="74"/>
      <c r="N17" s="74"/>
      <c r="O17" s="73"/>
      <c r="P17" s="74"/>
      <c r="Q17" s="73"/>
      <c r="R17" s="74"/>
      <c r="S17" s="73"/>
      <c r="T17" s="73"/>
      <c r="U17" s="73"/>
      <c r="V17" s="73"/>
      <c r="W17" s="73"/>
      <c r="X17" s="73"/>
      <c r="Y17" s="73"/>
      <c r="Z17" s="75">
        <f>SUM(Z13:Z15)</f>
        <v>386358.31</v>
      </c>
      <c r="AA17" s="75">
        <f>SUM(AA13:AA15)</f>
        <v>2290950</v>
      </c>
      <c r="AB17" s="76">
        <v>3522603</v>
      </c>
      <c r="AC17" s="75"/>
      <c r="AD17" s="76">
        <v>400000</v>
      </c>
      <c r="AE17" s="76">
        <v>10000</v>
      </c>
      <c r="AF17" s="77">
        <v>40544</v>
      </c>
      <c r="AG17" s="78">
        <v>40908</v>
      </c>
      <c r="AH17" s="88">
        <f>ROUNDUP(DAYS360(AF17,AG17)/30,0)</f>
        <v>12</v>
      </c>
      <c r="AI17" s="80">
        <f>SUM(AI13:AI15)</f>
        <v>6513663.899999999</v>
      </c>
      <c r="AJ17" s="81"/>
      <c r="AK17" s="82">
        <v>612064.33</v>
      </c>
      <c r="AL17" s="82">
        <v>4026</v>
      </c>
      <c r="AM17" s="83">
        <v>1000</v>
      </c>
      <c r="AN17" s="262"/>
      <c r="AO17" s="262"/>
      <c r="AP17" s="262"/>
      <c r="AQ17" s="262"/>
      <c r="AR17" s="262"/>
    </row>
    <row r="18" spans="1:39" s="37" customFormat="1" ht="99.75" customHeight="1">
      <c r="A18" s="25">
        <v>7</v>
      </c>
      <c r="B18" s="26" t="s">
        <v>83</v>
      </c>
      <c r="C18" s="27" t="s">
        <v>84</v>
      </c>
      <c r="D18" s="28" t="s">
        <v>69</v>
      </c>
      <c r="E18" s="28">
        <v>1968</v>
      </c>
      <c r="F18" s="28" t="s">
        <v>74</v>
      </c>
      <c r="G18" s="28" t="s">
        <v>85</v>
      </c>
      <c r="H18" s="29"/>
      <c r="I18" s="29">
        <v>13377</v>
      </c>
      <c r="J18" s="29">
        <v>2851</v>
      </c>
      <c r="K18" s="28" t="s">
        <v>86</v>
      </c>
      <c r="L18" s="29" t="s">
        <v>87</v>
      </c>
      <c r="M18" s="28" t="s">
        <v>88</v>
      </c>
      <c r="N18" s="29" t="s">
        <v>61</v>
      </c>
      <c r="O18" s="28" t="s">
        <v>55</v>
      </c>
      <c r="P18" s="29" t="s">
        <v>55</v>
      </c>
      <c r="Q18" s="28" t="s">
        <v>56</v>
      </c>
      <c r="R18" s="29" t="s">
        <v>55</v>
      </c>
      <c r="S18" s="28" t="s">
        <v>56</v>
      </c>
      <c r="T18" s="28">
        <v>3</v>
      </c>
      <c r="U18" s="28">
        <v>10</v>
      </c>
      <c r="V18" s="28" t="s">
        <v>89</v>
      </c>
      <c r="W18" s="28" t="s">
        <v>55</v>
      </c>
      <c r="X18" s="28" t="s">
        <v>55</v>
      </c>
      <c r="Y18" s="28" t="s">
        <v>90</v>
      </c>
      <c r="Z18" s="30">
        <v>761826</v>
      </c>
      <c r="AA18" s="30">
        <f>J18*500</f>
        <v>1425500</v>
      </c>
      <c r="AB18" s="31">
        <f>IF(AA18&gt;Z18,AA18,Z18)</f>
        <v>1425500</v>
      </c>
      <c r="AC18" s="30" t="str">
        <f>IF(AA18&gt;Z18,"wartość odtworzeniowa","wartość księgowa brutto")</f>
        <v>wartość odtworzeniowa</v>
      </c>
      <c r="AD18" s="31" t="s">
        <v>91</v>
      </c>
      <c r="AE18" s="31">
        <v>750</v>
      </c>
      <c r="AF18" s="32"/>
      <c r="AG18" s="33"/>
      <c r="AH18" s="84">
        <f>ROUNDUP(DAYS360(AF18,AG18)/30,0)</f>
        <v>0</v>
      </c>
      <c r="AI18" s="35">
        <v>4621471</v>
      </c>
      <c r="AJ18" s="35" t="s">
        <v>58</v>
      </c>
      <c r="AK18" s="35"/>
      <c r="AL18" s="35"/>
      <c r="AM18" s="36"/>
    </row>
    <row r="19" spans="1:39" s="37" customFormat="1" ht="49.5" customHeight="1">
      <c r="A19" s="38">
        <v>8</v>
      </c>
      <c r="B19" s="86" t="s">
        <v>83</v>
      </c>
      <c r="C19" s="87" t="s">
        <v>84</v>
      </c>
      <c r="D19" s="40" t="s">
        <v>92</v>
      </c>
      <c r="E19" s="40">
        <v>1968</v>
      </c>
      <c r="F19" s="40" t="s">
        <v>74</v>
      </c>
      <c r="G19" s="40" t="s">
        <v>85</v>
      </c>
      <c r="H19" s="50"/>
      <c r="I19" s="50">
        <v>9717</v>
      </c>
      <c r="J19" s="50">
        <v>2251</v>
      </c>
      <c r="K19" s="40" t="s">
        <v>86</v>
      </c>
      <c r="L19" s="50" t="s">
        <v>87</v>
      </c>
      <c r="M19" s="40" t="s">
        <v>88</v>
      </c>
      <c r="N19" s="50" t="s">
        <v>61</v>
      </c>
      <c r="O19" s="40" t="s">
        <v>55</v>
      </c>
      <c r="P19" s="50" t="s">
        <v>55</v>
      </c>
      <c r="Q19" s="40" t="s">
        <v>55</v>
      </c>
      <c r="R19" s="50" t="s">
        <v>55</v>
      </c>
      <c r="S19" s="40" t="s">
        <v>56</v>
      </c>
      <c r="T19" s="40">
        <v>3</v>
      </c>
      <c r="U19" s="40">
        <v>8</v>
      </c>
      <c r="V19" s="40" t="s">
        <v>89</v>
      </c>
      <c r="W19" s="28" t="s">
        <v>55</v>
      </c>
      <c r="X19" s="28" t="s">
        <v>56</v>
      </c>
      <c r="Y19" s="28" t="s">
        <v>90</v>
      </c>
      <c r="Z19" s="51">
        <v>417793</v>
      </c>
      <c r="AA19" s="51">
        <f>J19*500</f>
        <v>1125500</v>
      </c>
      <c r="AB19" s="52">
        <f>IF(AA19&gt;Z19,AA19,Z19)</f>
        <v>1125500</v>
      </c>
      <c r="AC19" s="51" t="str">
        <f>IF(AA19&gt;Z19,"wartość odtworzeniowa","wartość księgowa brutto")</f>
        <v>wartość odtworzeniowa</v>
      </c>
      <c r="AD19" s="52" t="s">
        <v>93</v>
      </c>
      <c r="AE19" s="52">
        <v>750</v>
      </c>
      <c r="AF19" s="53"/>
      <c r="AG19" s="54"/>
      <c r="AH19" s="34">
        <f>ROUNDUP(DAYS360(AF19,AG19)/30,0)</f>
        <v>0</v>
      </c>
      <c r="AI19" s="47">
        <v>4709092</v>
      </c>
      <c r="AJ19" s="47" t="s">
        <v>58</v>
      </c>
      <c r="AK19" s="47"/>
      <c r="AL19" s="47"/>
      <c r="AM19" s="48"/>
    </row>
    <row r="20" spans="1:39" s="37" customFormat="1" ht="12.75" customHeight="1" hidden="1">
      <c r="A20" s="38">
        <v>10</v>
      </c>
      <c r="B20" s="86" t="s">
        <v>83</v>
      </c>
      <c r="C20" s="87" t="s">
        <v>84</v>
      </c>
      <c r="D20" s="40" t="s">
        <v>63</v>
      </c>
      <c r="E20" s="40"/>
      <c r="F20" s="40"/>
      <c r="G20" s="40"/>
      <c r="H20" s="50"/>
      <c r="I20" s="50"/>
      <c r="J20" s="50"/>
      <c r="K20" s="40"/>
      <c r="L20" s="50"/>
      <c r="M20" s="40"/>
      <c r="N20" s="50"/>
      <c r="O20" s="40"/>
      <c r="P20" s="50"/>
      <c r="Q20" s="40"/>
      <c r="R20" s="50"/>
      <c r="S20" s="40"/>
      <c r="T20" s="40"/>
      <c r="U20" s="40"/>
      <c r="V20" s="40"/>
      <c r="W20" s="60"/>
      <c r="X20" s="60"/>
      <c r="Y20" s="60"/>
      <c r="Z20" s="51"/>
      <c r="AA20" s="51"/>
      <c r="AB20" s="52">
        <v>2552900</v>
      </c>
      <c r="AC20" s="51"/>
      <c r="AD20" s="52"/>
      <c r="AE20" s="52"/>
      <c r="AF20" s="53"/>
      <c r="AG20" s="54"/>
      <c r="AH20" s="34"/>
      <c r="AI20" s="47" t="s">
        <v>64</v>
      </c>
      <c r="AJ20" s="47" t="s">
        <v>64</v>
      </c>
      <c r="AK20" s="47"/>
      <c r="AL20" s="47"/>
      <c r="AM20" s="48"/>
    </row>
    <row r="21" spans="1:39" s="37" customFormat="1" ht="49.5" customHeight="1">
      <c r="A21" s="38">
        <v>9</v>
      </c>
      <c r="B21" s="85" t="s">
        <v>83</v>
      </c>
      <c r="C21" s="39" t="s">
        <v>84</v>
      </c>
      <c r="D21" s="41" t="s">
        <v>94</v>
      </c>
      <c r="E21" s="41"/>
      <c r="F21" s="41"/>
      <c r="G21" s="41"/>
      <c r="H21" s="42"/>
      <c r="I21" s="42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1"/>
      <c r="U21" s="41"/>
      <c r="V21" s="41"/>
      <c r="W21" s="41"/>
      <c r="X21" s="41"/>
      <c r="Y21" s="41"/>
      <c r="Z21" s="43"/>
      <c r="AA21" s="43"/>
      <c r="AB21" s="44">
        <v>226895.44</v>
      </c>
      <c r="AC21" s="43"/>
      <c r="AD21" s="44"/>
      <c r="AE21" s="44"/>
      <c r="AF21" s="45"/>
      <c r="AG21" s="46"/>
      <c r="AH21" s="34"/>
      <c r="AI21" s="47">
        <v>226895.44</v>
      </c>
      <c r="AJ21" s="47" t="s">
        <v>58</v>
      </c>
      <c r="AK21" s="47"/>
      <c r="AL21" s="47"/>
      <c r="AM21" s="48"/>
    </row>
    <row r="22" spans="1:39" s="37" customFormat="1" ht="49.5" customHeight="1">
      <c r="A22" s="38">
        <v>10</v>
      </c>
      <c r="B22" s="85" t="s">
        <v>83</v>
      </c>
      <c r="C22" s="39" t="s">
        <v>84</v>
      </c>
      <c r="D22" s="41" t="s">
        <v>95</v>
      </c>
      <c r="E22" s="41">
        <v>2009</v>
      </c>
      <c r="F22" s="41"/>
      <c r="G22" s="41"/>
      <c r="H22" s="42"/>
      <c r="I22" s="42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1"/>
      <c r="U22" s="41"/>
      <c r="V22" s="41"/>
      <c r="W22" s="41"/>
      <c r="X22" s="41"/>
      <c r="Y22" s="41"/>
      <c r="Z22" s="43"/>
      <c r="AA22" s="43"/>
      <c r="AB22" s="44"/>
      <c r="AC22" s="43"/>
      <c r="AD22" s="44"/>
      <c r="AE22" s="44"/>
      <c r="AF22" s="45"/>
      <c r="AG22" s="46"/>
      <c r="AH22" s="34"/>
      <c r="AI22" s="90">
        <f>133406.52+8357.49</f>
        <v>141764.00999999998</v>
      </c>
      <c r="AJ22" s="47" t="s">
        <v>66</v>
      </c>
      <c r="AK22" s="47"/>
      <c r="AL22" s="47"/>
      <c r="AM22" s="48"/>
    </row>
    <row r="23" spans="1:39" s="37" customFormat="1" ht="49.5" customHeight="1">
      <c r="A23" s="58">
        <v>11</v>
      </c>
      <c r="B23" s="85" t="s">
        <v>83</v>
      </c>
      <c r="C23" s="39" t="s">
        <v>84</v>
      </c>
      <c r="D23" s="60" t="s">
        <v>96</v>
      </c>
      <c r="E23" s="60">
        <v>2009</v>
      </c>
      <c r="F23" s="60"/>
      <c r="G23" s="60"/>
      <c r="H23" s="61"/>
      <c r="I23" s="61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0"/>
      <c r="U23" s="60"/>
      <c r="V23" s="60"/>
      <c r="W23" s="60"/>
      <c r="X23" s="60"/>
      <c r="Y23" s="60"/>
      <c r="Z23" s="62"/>
      <c r="AA23" s="62"/>
      <c r="AB23" s="63"/>
      <c r="AC23" s="62"/>
      <c r="AD23" s="63"/>
      <c r="AE23" s="63"/>
      <c r="AF23" s="64"/>
      <c r="AG23" s="65"/>
      <c r="AH23" s="66"/>
      <c r="AI23" s="13">
        <v>1215881.87</v>
      </c>
      <c r="AJ23" s="47" t="s">
        <v>66</v>
      </c>
      <c r="AK23" s="67"/>
      <c r="AL23" s="67"/>
      <c r="AM23" s="68"/>
    </row>
    <row r="24" spans="1:39" s="37" customFormat="1" ht="49.5" customHeight="1">
      <c r="A24" s="69"/>
      <c r="B24" s="70" t="s">
        <v>83</v>
      </c>
      <c r="C24" s="71"/>
      <c r="D24" s="73"/>
      <c r="E24" s="73"/>
      <c r="F24" s="73"/>
      <c r="G24" s="73"/>
      <c r="H24" s="74"/>
      <c r="I24" s="74"/>
      <c r="J24" s="74"/>
      <c r="K24" s="73"/>
      <c r="L24" s="74"/>
      <c r="M24" s="73"/>
      <c r="N24" s="74"/>
      <c r="O24" s="73"/>
      <c r="P24" s="74"/>
      <c r="Q24" s="73"/>
      <c r="R24" s="74"/>
      <c r="S24" s="73"/>
      <c r="T24" s="73"/>
      <c r="U24" s="73"/>
      <c r="V24" s="73"/>
      <c r="W24" s="73"/>
      <c r="X24" s="73"/>
      <c r="Y24" s="73"/>
      <c r="Z24" s="75">
        <f>SUM(Z18:Z19)</f>
        <v>1179619</v>
      </c>
      <c r="AA24" s="75">
        <f>SUM(AA18:AA19)</f>
        <v>2551000</v>
      </c>
      <c r="AB24" s="76">
        <v>5330795.44</v>
      </c>
      <c r="AC24" s="75"/>
      <c r="AD24" s="76">
        <v>506800</v>
      </c>
      <c r="AE24" s="76">
        <v>1500</v>
      </c>
      <c r="AF24" s="77">
        <v>40544</v>
      </c>
      <c r="AG24" s="78">
        <v>40908</v>
      </c>
      <c r="AH24" s="88">
        <f>ROUNDUP(DAYS360(AF24,AG24)/30,0)</f>
        <v>12</v>
      </c>
      <c r="AI24" s="80">
        <f>SUM(AI18:AI23)</f>
        <v>10915104.32</v>
      </c>
      <c r="AJ24" s="81"/>
      <c r="AK24" s="82">
        <v>801128.29</v>
      </c>
      <c r="AL24" s="82">
        <v>83039.59</v>
      </c>
      <c r="AM24" s="83">
        <v>1500</v>
      </c>
    </row>
    <row r="25" spans="1:39" s="37" customFormat="1" ht="49.5" customHeight="1">
      <c r="A25" s="25">
        <v>12</v>
      </c>
      <c r="B25" s="26" t="s">
        <v>97</v>
      </c>
      <c r="C25" s="27" t="s">
        <v>98</v>
      </c>
      <c r="D25" s="28" t="s">
        <v>69</v>
      </c>
      <c r="E25" s="28">
        <v>1950</v>
      </c>
      <c r="F25" s="28" t="s">
        <v>99</v>
      </c>
      <c r="G25" s="28">
        <v>3</v>
      </c>
      <c r="H25" s="29">
        <v>441</v>
      </c>
      <c r="I25" s="29">
        <v>6830</v>
      </c>
      <c r="J25" s="29">
        <v>1283</v>
      </c>
      <c r="K25" s="28" t="s">
        <v>86</v>
      </c>
      <c r="L25" s="29" t="s">
        <v>100</v>
      </c>
      <c r="M25" s="28" t="s">
        <v>101</v>
      </c>
      <c r="N25" s="29" t="s">
        <v>102</v>
      </c>
      <c r="O25" s="28" t="s">
        <v>55</v>
      </c>
      <c r="P25" s="29" t="s">
        <v>55</v>
      </c>
      <c r="Q25" s="28" t="s">
        <v>55</v>
      </c>
      <c r="R25" s="29"/>
      <c r="S25" s="28" t="s">
        <v>56</v>
      </c>
      <c r="T25" s="28">
        <v>3</v>
      </c>
      <c r="U25" s="28">
        <v>15</v>
      </c>
      <c r="V25" s="28" t="s">
        <v>57</v>
      </c>
      <c r="W25" s="28" t="s">
        <v>55</v>
      </c>
      <c r="X25" s="28" t="s">
        <v>56</v>
      </c>
      <c r="Y25" s="28" t="s">
        <v>55</v>
      </c>
      <c r="Z25" s="30">
        <v>260680</v>
      </c>
      <c r="AA25" s="30">
        <f>J25*500</f>
        <v>641500</v>
      </c>
      <c r="AB25" s="31">
        <v>1142575</v>
      </c>
      <c r="AC25" s="30" t="str">
        <f>IF(AA25&gt;Z25,"wartość odtworzeniowa","wartość księgowa brutto")</f>
        <v>wartość odtworzeniowa</v>
      </c>
      <c r="AD25" s="31">
        <v>835378</v>
      </c>
      <c r="AE25" s="31">
        <v>22000</v>
      </c>
      <c r="AF25" s="32"/>
      <c r="AG25" s="33"/>
      <c r="AH25" s="84">
        <f>ROUNDUP(DAYS360(AF25,AG25)/30,0)</f>
        <v>0</v>
      </c>
      <c r="AI25" s="35">
        <v>2079743</v>
      </c>
      <c r="AJ25" s="35" t="s">
        <v>58</v>
      </c>
      <c r="AK25" s="35"/>
      <c r="AL25" s="35"/>
      <c r="AM25" s="36"/>
    </row>
    <row r="26" spans="1:39" s="37" customFormat="1" ht="49.5" customHeight="1">
      <c r="A26" s="49">
        <v>13</v>
      </c>
      <c r="B26" s="86" t="s">
        <v>97</v>
      </c>
      <c r="C26" s="87" t="s">
        <v>98</v>
      </c>
      <c r="D26" s="40" t="s">
        <v>51</v>
      </c>
      <c r="E26" s="40">
        <v>1995</v>
      </c>
      <c r="F26" s="40">
        <v>2006</v>
      </c>
      <c r="G26" s="40">
        <v>1</v>
      </c>
      <c r="H26" s="50">
        <v>779</v>
      </c>
      <c r="I26" s="50">
        <v>2300</v>
      </c>
      <c r="J26" s="50">
        <v>820</v>
      </c>
      <c r="K26" s="40" t="s">
        <v>103</v>
      </c>
      <c r="L26" s="50" t="s">
        <v>100</v>
      </c>
      <c r="M26" s="40" t="s">
        <v>104</v>
      </c>
      <c r="N26" s="50" t="s">
        <v>105</v>
      </c>
      <c r="O26" s="40" t="s">
        <v>55</v>
      </c>
      <c r="P26" s="50" t="s">
        <v>55</v>
      </c>
      <c r="Q26" s="40" t="s">
        <v>55</v>
      </c>
      <c r="R26" s="50"/>
      <c r="S26" s="40" t="s">
        <v>56</v>
      </c>
      <c r="T26" s="40" t="s">
        <v>56</v>
      </c>
      <c r="U26" s="40">
        <v>1</v>
      </c>
      <c r="V26" s="40" t="s">
        <v>57</v>
      </c>
      <c r="W26" s="40" t="s">
        <v>55</v>
      </c>
      <c r="X26" s="40" t="s">
        <v>56</v>
      </c>
      <c r="Y26" s="40" t="s">
        <v>55</v>
      </c>
      <c r="Z26" s="51">
        <v>357300</v>
      </c>
      <c r="AA26" s="51">
        <f>J26*500</f>
        <v>410000</v>
      </c>
      <c r="AB26" s="52">
        <f>IF(AA26&gt;Z26,AA26,Z26)</f>
        <v>410000</v>
      </c>
      <c r="AC26" s="51" t="str">
        <f>IF(AA26&gt;Z26,"wartość odtworzeniowa","wartość księgowa brutto")</f>
        <v>wartość odtworzeniowa</v>
      </c>
      <c r="AD26" s="52"/>
      <c r="AE26" s="52"/>
      <c r="AF26" s="53"/>
      <c r="AG26" s="54"/>
      <c r="AH26" s="55">
        <f>ROUNDUP(DAYS360(AF26,AG26)/30,0)</f>
        <v>0</v>
      </c>
      <c r="AI26" s="56">
        <v>1575220</v>
      </c>
      <c r="AJ26" s="56" t="s">
        <v>58</v>
      </c>
      <c r="AK26" s="56"/>
      <c r="AL26" s="56"/>
      <c r="AM26" s="57"/>
    </row>
    <row r="27" spans="1:39" s="37" customFormat="1" ht="49.5" customHeight="1">
      <c r="A27" s="69"/>
      <c r="B27" s="71" t="s">
        <v>97</v>
      </c>
      <c r="C27" s="71"/>
      <c r="D27" s="73"/>
      <c r="E27" s="73"/>
      <c r="F27" s="73"/>
      <c r="G27" s="73"/>
      <c r="H27" s="74"/>
      <c r="I27" s="74"/>
      <c r="J27" s="74"/>
      <c r="K27" s="73"/>
      <c r="L27" s="74"/>
      <c r="M27" s="73"/>
      <c r="N27" s="74"/>
      <c r="O27" s="73"/>
      <c r="P27" s="74"/>
      <c r="Q27" s="73"/>
      <c r="R27" s="74"/>
      <c r="S27" s="73"/>
      <c r="T27" s="73"/>
      <c r="U27" s="73"/>
      <c r="V27" s="73"/>
      <c r="W27" s="73"/>
      <c r="X27" s="73"/>
      <c r="Y27" s="73"/>
      <c r="Z27" s="75"/>
      <c r="AA27" s="75"/>
      <c r="AB27" s="76">
        <f>SUM(AB25:AB26)</f>
        <v>1552575</v>
      </c>
      <c r="AC27" s="91"/>
      <c r="AD27" s="76">
        <f>SUM(AD25:AD26)</f>
        <v>835378</v>
      </c>
      <c r="AE27" s="76">
        <f>SUM(AE25:AE26)</f>
        <v>22000</v>
      </c>
      <c r="AF27" s="77">
        <v>40544</v>
      </c>
      <c r="AG27" s="77">
        <v>40908</v>
      </c>
      <c r="AH27" s="92"/>
      <c r="AI27" s="81">
        <f>SUM(AI25:AI26)</f>
        <v>3654963</v>
      </c>
      <c r="AJ27" s="81"/>
      <c r="AK27" s="81">
        <v>902425.55</v>
      </c>
      <c r="AL27" s="81">
        <v>161081.06</v>
      </c>
      <c r="AM27" s="83">
        <v>8000</v>
      </c>
    </row>
    <row r="28" spans="1:39" s="37" customFormat="1" ht="49.5" customHeight="1">
      <c r="A28" s="93">
        <v>14</v>
      </c>
      <c r="B28" s="70" t="s">
        <v>106</v>
      </c>
      <c r="C28" s="71" t="s">
        <v>107</v>
      </c>
      <c r="D28" s="73" t="s">
        <v>69</v>
      </c>
      <c r="E28" s="73">
        <v>2003</v>
      </c>
      <c r="F28" s="73" t="s">
        <v>74</v>
      </c>
      <c r="G28" s="73">
        <v>2</v>
      </c>
      <c r="H28" s="74">
        <v>4132</v>
      </c>
      <c r="I28" s="74">
        <v>50181</v>
      </c>
      <c r="J28" s="74">
        <v>6239.6</v>
      </c>
      <c r="K28" s="73" t="s">
        <v>108</v>
      </c>
      <c r="L28" s="74"/>
      <c r="M28" s="73"/>
      <c r="N28" s="74" t="s">
        <v>109</v>
      </c>
      <c r="O28" s="73" t="s">
        <v>55</v>
      </c>
      <c r="P28" s="74" t="s">
        <v>55</v>
      </c>
      <c r="Q28" s="73" t="s">
        <v>55</v>
      </c>
      <c r="R28" s="74" t="s">
        <v>55</v>
      </c>
      <c r="S28" s="73" t="s">
        <v>56</v>
      </c>
      <c r="T28" s="73">
        <v>3</v>
      </c>
      <c r="U28" s="73">
        <v>10</v>
      </c>
      <c r="V28" s="73" t="s">
        <v>110</v>
      </c>
      <c r="W28" s="73" t="s">
        <v>55</v>
      </c>
      <c r="X28" s="73" t="s">
        <v>55</v>
      </c>
      <c r="Y28" s="73" t="s">
        <v>55</v>
      </c>
      <c r="Z28" s="75">
        <v>3500000</v>
      </c>
      <c r="AA28" s="75">
        <f>J28*500</f>
        <v>3119800</v>
      </c>
      <c r="AB28" s="76">
        <v>11299400</v>
      </c>
      <c r="AC28" s="75" t="str">
        <f>IF(AA28&gt;Z28,"wartość odtworzeniowa","wartość księgowa brutto")</f>
        <v>wartość księgowa brutto</v>
      </c>
      <c r="AD28" s="76">
        <v>983880</v>
      </c>
      <c r="AE28" s="76">
        <v>10000</v>
      </c>
      <c r="AF28" s="77">
        <v>40544</v>
      </c>
      <c r="AG28" s="78">
        <v>40908</v>
      </c>
      <c r="AH28" s="88">
        <f>ROUNDUP(DAYS360(AF28,AG28)/30,0)</f>
        <v>12</v>
      </c>
      <c r="AI28" s="94">
        <v>11331113.6</v>
      </c>
      <c r="AJ28" s="82" t="s">
        <v>58</v>
      </c>
      <c r="AK28" s="81">
        <v>2488809.11</v>
      </c>
      <c r="AL28" s="81">
        <v>192059.9</v>
      </c>
      <c r="AM28" s="83">
        <v>5000</v>
      </c>
    </row>
    <row r="29" spans="1:39" s="37" customFormat="1" ht="49.5" customHeight="1">
      <c r="A29" s="25">
        <v>15</v>
      </c>
      <c r="B29" s="26" t="s">
        <v>111</v>
      </c>
      <c r="C29" s="27" t="s">
        <v>112</v>
      </c>
      <c r="D29" s="28" t="s">
        <v>113</v>
      </c>
      <c r="E29" s="28">
        <v>1970</v>
      </c>
      <c r="F29" s="28">
        <v>2006</v>
      </c>
      <c r="G29" s="28">
        <v>3</v>
      </c>
      <c r="H29" s="29">
        <v>1195</v>
      </c>
      <c r="I29" s="29">
        <v>10013</v>
      </c>
      <c r="J29" s="29">
        <v>2121.14</v>
      </c>
      <c r="K29" s="28" t="s">
        <v>86</v>
      </c>
      <c r="L29" s="29" t="s">
        <v>114</v>
      </c>
      <c r="M29" s="29" t="s">
        <v>114</v>
      </c>
      <c r="N29" s="29" t="s">
        <v>61</v>
      </c>
      <c r="O29" s="28" t="s">
        <v>55</v>
      </c>
      <c r="P29" s="29" t="s">
        <v>55</v>
      </c>
      <c r="Q29" s="28" t="s">
        <v>55</v>
      </c>
      <c r="R29" s="29" t="s">
        <v>55</v>
      </c>
      <c r="S29" s="28" t="s">
        <v>56</v>
      </c>
      <c r="T29" s="28">
        <v>4</v>
      </c>
      <c r="U29" s="28">
        <v>12</v>
      </c>
      <c r="V29" s="28" t="s">
        <v>115</v>
      </c>
      <c r="W29" s="28" t="s">
        <v>55</v>
      </c>
      <c r="X29" s="28" t="s">
        <v>55</v>
      </c>
      <c r="Y29" s="28" t="s">
        <v>55</v>
      </c>
      <c r="Z29" s="30">
        <v>472272.58</v>
      </c>
      <c r="AA29" s="30">
        <f>J29*500</f>
        <v>1060570</v>
      </c>
      <c r="AB29" s="31">
        <v>1801797</v>
      </c>
      <c r="AC29" s="30" t="s">
        <v>66</v>
      </c>
      <c r="AD29" s="31"/>
      <c r="AE29" s="31"/>
      <c r="AF29" s="32"/>
      <c r="AG29" s="33"/>
      <c r="AH29" s="84">
        <f>ROUNDUP(DAYS360(AF29,AG29)/30,0)</f>
        <v>0</v>
      </c>
      <c r="AI29" s="35">
        <v>3851990.24</v>
      </c>
      <c r="AJ29" s="35" t="s">
        <v>58</v>
      </c>
      <c r="AK29" s="35"/>
      <c r="AL29" s="35"/>
      <c r="AM29" s="36"/>
    </row>
    <row r="30" spans="1:39" s="37" customFormat="1" ht="49.5" customHeight="1">
      <c r="A30" s="38">
        <v>16</v>
      </c>
      <c r="B30" s="85" t="s">
        <v>111</v>
      </c>
      <c r="C30" s="39" t="s">
        <v>116</v>
      </c>
      <c r="D30" s="41" t="s">
        <v>117</v>
      </c>
      <c r="E30" s="41">
        <v>1970</v>
      </c>
      <c r="F30" s="41">
        <v>2006</v>
      </c>
      <c r="G30" s="41">
        <v>4</v>
      </c>
      <c r="H30" s="42">
        <v>1729.67</v>
      </c>
      <c r="I30" s="42">
        <v>19383.39</v>
      </c>
      <c r="J30" s="42">
        <v>2990.05</v>
      </c>
      <c r="K30" s="41" t="s">
        <v>86</v>
      </c>
      <c r="L30" s="42" t="s">
        <v>114</v>
      </c>
      <c r="M30" s="42" t="s">
        <v>114</v>
      </c>
      <c r="N30" s="42" t="s">
        <v>61</v>
      </c>
      <c r="O30" s="41" t="s">
        <v>55</v>
      </c>
      <c r="P30" s="42" t="s">
        <v>55</v>
      </c>
      <c r="Q30" s="41" t="s">
        <v>55</v>
      </c>
      <c r="R30" s="42" t="s">
        <v>55</v>
      </c>
      <c r="S30" s="41" t="s">
        <v>56</v>
      </c>
      <c r="T30" s="41">
        <v>9</v>
      </c>
      <c r="U30" s="41">
        <v>11</v>
      </c>
      <c r="V30" s="41" t="s">
        <v>115</v>
      </c>
      <c r="W30" s="41" t="s">
        <v>55</v>
      </c>
      <c r="X30" s="41" t="s">
        <v>55</v>
      </c>
      <c r="Y30" s="41" t="s">
        <v>55</v>
      </c>
      <c r="Z30" s="43">
        <v>832994.76</v>
      </c>
      <c r="AA30" s="43">
        <f>J30*500</f>
        <v>1495025</v>
      </c>
      <c r="AB30" s="44">
        <v>2162519</v>
      </c>
      <c r="AC30" s="43" t="s">
        <v>66</v>
      </c>
      <c r="AD30" s="44"/>
      <c r="AE30" s="44"/>
      <c r="AF30" s="45"/>
      <c r="AG30" s="46"/>
      <c r="AH30" s="34">
        <f>ROUNDUP(DAYS360(AF30,AG30)/30,0)</f>
        <v>0</v>
      </c>
      <c r="AI30" s="47">
        <v>5241557.65</v>
      </c>
      <c r="AJ30" s="47" t="s">
        <v>58</v>
      </c>
      <c r="AK30" s="47"/>
      <c r="AL30" s="47"/>
      <c r="AM30" s="48"/>
    </row>
    <row r="31" spans="1:39" s="37" customFormat="1" ht="49.5" customHeight="1">
      <c r="A31" s="58">
        <v>17</v>
      </c>
      <c r="B31" s="85" t="s">
        <v>111</v>
      </c>
      <c r="C31" s="39" t="s">
        <v>118</v>
      </c>
      <c r="D31" s="60" t="s">
        <v>119</v>
      </c>
      <c r="E31" s="60">
        <v>2009</v>
      </c>
      <c r="F31" s="60"/>
      <c r="G31" s="60"/>
      <c r="H31" s="61"/>
      <c r="I31" s="61"/>
      <c r="J31" s="61"/>
      <c r="K31" s="60"/>
      <c r="L31" s="61"/>
      <c r="M31" s="61"/>
      <c r="N31" s="61"/>
      <c r="O31" s="60"/>
      <c r="P31" s="61"/>
      <c r="Q31" s="60"/>
      <c r="R31" s="61"/>
      <c r="S31" s="60"/>
      <c r="T31" s="60"/>
      <c r="U31" s="60"/>
      <c r="V31" s="60"/>
      <c r="W31" s="60"/>
      <c r="X31" s="60"/>
      <c r="Y31" s="60"/>
      <c r="Z31" s="62"/>
      <c r="AA31" s="62"/>
      <c r="AB31" s="63"/>
      <c r="AC31" s="62"/>
      <c r="AD31" s="63"/>
      <c r="AE31" s="63"/>
      <c r="AF31" s="64"/>
      <c r="AG31" s="65"/>
      <c r="AH31" s="66"/>
      <c r="AI31" s="13">
        <f>936054.29+5703.84</f>
        <v>941758.13</v>
      </c>
      <c r="AJ31" s="67" t="s">
        <v>66</v>
      </c>
      <c r="AK31" s="67"/>
      <c r="AL31" s="67"/>
      <c r="AM31" s="68"/>
    </row>
    <row r="32" spans="1:39" s="37" customFormat="1" ht="49.5" customHeight="1">
      <c r="A32" s="69"/>
      <c r="B32" s="70" t="s">
        <v>111</v>
      </c>
      <c r="C32" s="71"/>
      <c r="D32" s="73"/>
      <c r="E32" s="73"/>
      <c r="F32" s="73"/>
      <c r="G32" s="73"/>
      <c r="H32" s="74"/>
      <c r="I32" s="74"/>
      <c r="J32" s="74"/>
      <c r="K32" s="73"/>
      <c r="L32" s="74"/>
      <c r="M32" s="74"/>
      <c r="N32" s="74"/>
      <c r="O32" s="73"/>
      <c r="P32" s="74"/>
      <c r="Q32" s="73"/>
      <c r="R32" s="74"/>
      <c r="S32" s="73"/>
      <c r="T32" s="73"/>
      <c r="U32" s="73"/>
      <c r="V32" s="73"/>
      <c r="W32" s="73"/>
      <c r="X32" s="73"/>
      <c r="Y32" s="73"/>
      <c r="Z32" s="75">
        <f>SUM(Z29:Z30)</f>
        <v>1305267.34</v>
      </c>
      <c r="AA32" s="75">
        <f>SUM(AA29:AA30)</f>
        <v>2555595</v>
      </c>
      <c r="AB32" s="76">
        <f>SUM(AB29:AB30)</f>
        <v>3964316</v>
      </c>
      <c r="AC32" s="75"/>
      <c r="AD32" s="76">
        <v>799988</v>
      </c>
      <c r="AE32" s="76">
        <v>10000</v>
      </c>
      <c r="AF32" s="77">
        <v>40544</v>
      </c>
      <c r="AG32" s="78">
        <v>40908</v>
      </c>
      <c r="AH32" s="88">
        <f aca="true" t="shared" si="0" ref="AH32:AH44">ROUNDUP(DAYS360(AF32,AG32)/30,0)</f>
        <v>12</v>
      </c>
      <c r="AI32" s="80">
        <f>SUM(AI29:AI31)</f>
        <v>10035306.020000001</v>
      </c>
      <c r="AJ32" s="81"/>
      <c r="AK32" s="82">
        <v>1081528</v>
      </c>
      <c r="AL32" s="82">
        <v>13870</v>
      </c>
      <c r="AM32" s="83">
        <v>12000</v>
      </c>
    </row>
    <row r="33" spans="1:39" s="37" customFormat="1" ht="49.5" customHeight="1">
      <c r="A33" s="25">
        <v>18</v>
      </c>
      <c r="B33" s="26" t="s">
        <v>120</v>
      </c>
      <c r="C33" s="27" t="s">
        <v>121</v>
      </c>
      <c r="D33" s="28" t="s">
        <v>122</v>
      </c>
      <c r="E33" s="28">
        <v>1989</v>
      </c>
      <c r="F33" s="28" t="s">
        <v>74</v>
      </c>
      <c r="G33" s="28">
        <v>3</v>
      </c>
      <c r="H33" s="29">
        <v>422</v>
      </c>
      <c r="I33" s="29">
        <v>4482</v>
      </c>
      <c r="J33" s="29">
        <v>1026</v>
      </c>
      <c r="K33" s="28" t="s">
        <v>123</v>
      </c>
      <c r="L33" s="29" t="s">
        <v>124</v>
      </c>
      <c r="M33" s="28" t="s">
        <v>125</v>
      </c>
      <c r="N33" s="29" t="s">
        <v>61</v>
      </c>
      <c r="O33" s="28" t="s">
        <v>55</v>
      </c>
      <c r="P33" s="29" t="s">
        <v>55</v>
      </c>
      <c r="Q33" s="28" t="s">
        <v>56</v>
      </c>
      <c r="R33" s="29" t="s">
        <v>55</v>
      </c>
      <c r="S33" s="28" t="s">
        <v>74</v>
      </c>
      <c r="T33" s="28">
        <v>0</v>
      </c>
      <c r="U33" s="28">
        <v>5</v>
      </c>
      <c r="V33" s="28" t="s">
        <v>126</v>
      </c>
      <c r="W33" s="28" t="s">
        <v>74</v>
      </c>
      <c r="X33" s="28" t="s">
        <v>74</v>
      </c>
      <c r="Y33" s="28" t="s">
        <v>55</v>
      </c>
      <c r="Z33" s="30">
        <v>98176.06</v>
      </c>
      <c r="AA33" s="30">
        <f aca="true" t="shared" si="1" ref="AA33:AA44">J33*500</f>
        <v>513000</v>
      </c>
      <c r="AB33" s="31">
        <v>1357709.59</v>
      </c>
      <c r="AC33" s="30" t="str">
        <f aca="true" t="shared" si="2" ref="AC33:AC44">IF(AA33&gt;Z33,"wartość odtworzeniowa","wartość księgowa brutto")</f>
        <v>wartość odtworzeniowa</v>
      </c>
      <c r="AD33" s="31">
        <v>200000</v>
      </c>
      <c r="AE33" s="31">
        <v>10000</v>
      </c>
      <c r="AF33" s="32"/>
      <c r="AG33" s="33"/>
      <c r="AH33" s="84">
        <f t="shared" si="0"/>
        <v>0</v>
      </c>
      <c r="AI33" s="35">
        <v>1888866</v>
      </c>
      <c r="AJ33" s="35" t="s">
        <v>58</v>
      </c>
      <c r="AK33" s="35"/>
      <c r="AL33" s="35"/>
      <c r="AM33" s="36"/>
    </row>
    <row r="34" spans="1:39" s="37" customFormat="1" ht="49.5" customHeight="1">
      <c r="A34" s="38">
        <v>19</v>
      </c>
      <c r="B34" s="85" t="s">
        <v>120</v>
      </c>
      <c r="C34" s="39" t="s">
        <v>121</v>
      </c>
      <c r="D34" s="41" t="s">
        <v>127</v>
      </c>
      <c r="E34" s="41">
        <v>1971</v>
      </c>
      <c r="F34" s="41" t="s">
        <v>74</v>
      </c>
      <c r="G34" s="41">
        <v>2</v>
      </c>
      <c r="H34" s="42">
        <v>75.38</v>
      </c>
      <c r="I34" s="42">
        <v>394.4</v>
      </c>
      <c r="J34" s="42">
        <v>108.08</v>
      </c>
      <c r="K34" s="41" t="s">
        <v>123</v>
      </c>
      <c r="L34" s="42" t="s">
        <v>128</v>
      </c>
      <c r="M34" s="41" t="s">
        <v>129</v>
      </c>
      <c r="N34" s="42" t="s">
        <v>61</v>
      </c>
      <c r="O34" s="41" t="s">
        <v>55</v>
      </c>
      <c r="P34" s="42" t="s">
        <v>55</v>
      </c>
      <c r="Q34" s="41" t="s">
        <v>56</v>
      </c>
      <c r="R34" s="42" t="s">
        <v>55</v>
      </c>
      <c r="S34" s="41" t="s">
        <v>74</v>
      </c>
      <c r="T34" s="41">
        <v>0</v>
      </c>
      <c r="U34" s="41">
        <v>1</v>
      </c>
      <c r="V34" s="41" t="s">
        <v>126</v>
      </c>
      <c r="W34" s="41" t="s">
        <v>74</v>
      </c>
      <c r="X34" s="41" t="s">
        <v>74</v>
      </c>
      <c r="Y34" s="41" t="s">
        <v>74</v>
      </c>
      <c r="Z34" s="263">
        <v>78066.21</v>
      </c>
      <c r="AA34" s="43">
        <f t="shared" si="1"/>
        <v>54040</v>
      </c>
      <c r="AB34" s="44">
        <v>191447.08</v>
      </c>
      <c r="AC34" s="43" t="str">
        <f t="shared" si="2"/>
        <v>wartość księgowa brutto</v>
      </c>
      <c r="AD34" s="44"/>
      <c r="AE34" s="44"/>
      <c r="AF34" s="45"/>
      <c r="AG34" s="46"/>
      <c r="AH34" s="34">
        <f t="shared" si="0"/>
        <v>0</v>
      </c>
      <c r="AI34" s="47">
        <v>198975.28</v>
      </c>
      <c r="AJ34" s="47" t="s">
        <v>58</v>
      </c>
      <c r="AK34" s="47"/>
      <c r="AL34" s="47"/>
      <c r="AM34" s="48"/>
    </row>
    <row r="35" spans="1:39" s="37" customFormat="1" ht="49.5" customHeight="1">
      <c r="A35" s="38">
        <v>20</v>
      </c>
      <c r="B35" s="85" t="s">
        <v>120</v>
      </c>
      <c r="C35" s="39" t="s">
        <v>121</v>
      </c>
      <c r="D35" s="41" t="s">
        <v>130</v>
      </c>
      <c r="E35" s="41">
        <v>1971</v>
      </c>
      <c r="F35" s="41" t="s">
        <v>131</v>
      </c>
      <c r="G35" s="41">
        <v>3</v>
      </c>
      <c r="H35" s="42">
        <v>365.4</v>
      </c>
      <c r="I35" s="42">
        <v>3377</v>
      </c>
      <c r="J35" s="42">
        <v>712</v>
      </c>
      <c r="K35" s="41" t="s">
        <v>123</v>
      </c>
      <c r="L35" s="42" t="s">
        <v>81</v>
      </c>
      <c r="M35" s="41" t="s">
        <v>132</v>
      </c>
      <c r="N35" s="42" t="s">
        <v>61</v>
      </c>
      <c r="O35" s="41" t="s">
        <v>55</v>
      </c>
      <c r="P35" s="42" t="s">
        <v>55</v>
      </c>
      <c r="Q35" s="41" t="s">
        <v>56</v>
      </c>
      <c r="R35" s="42" t="s">
        <v>55</v>
      </c>
      <c r="S35" s="41" t="s">
        <v>74</v>
      </c>
      <c r="T35" s="41">
        <v>0</v>
      </c>
      <c r="U35" s="41">
        <v>2</v>
      </c>
      <c r="V35" s="41" t="s">
        <v>126</v>
      </c>
      <c r="W35" s="41" t="s">
        <v>74</v>
      </c>
      <c r="X35" s="41" t="s">
        <v>74</v>
      </c>
      <c r="Y35" s="41" t="s">
        <v>74</v>
      </c>
      <c r="Z35" s="263"/>
      <c r="AA35" s="43">
        <f t="shared" si="1"/>
        <v>356000</v>
      </c>
      <c r="AB35" s="44">
        <v>235569.97</v>
      </c>
      <c r="AC35" s="43" t="str">
        <f t="shared" si="2"/>
        <v>wartość odtworzeniowa</v>
      </c>
      <c r="AD35" s="44"/>
      <c r="AE35" s="44"/>
      <c r="AF35" s="45"/>
      <c r="AG35" s="46"/>
      <c r="AH35" s="34">
        <f t="shared" si="0"/>
        <v>0</v>
      </c>
      <c r="AI35" s="47">
        <v>1248136</v>
      </c>
      <c r="AJ35" s="47" t="s">
        <v>58</v>
      </c>
      <c r="AK35" s="47"/>
      <c r="AL35" s="47"/>
      <c r="AM35" s="48"/>
    </row>
    <row r="36" spans="1:39" s="37" customFormat="1" ht="49.5" customHeight="1">
      <c r="A36" s="38">
        <v>21</v>
      </c>
      <c r="B36" s="85" t="s">
        <v>120</v>
      </c>
      <c r="C36" s="39" t="s">
        <v>121</v>
      </c>
      <c r="D36" s="41" t="s">
        <v>133</v>
      </c>
      <c r="E36" s="41">
        <v>1971</v>
      </c>
      <c r="F36" s="41" t="s">
        <v>134</v>
      </c>
      <c r="G36" s="41">
        <v>2</v>
      </c>
      <c r="H36" s="42">
        <v>226</v>
      </c>
      <c r="I36" s="42">
        <v>1242</v>
      </c>
      <c r="J36" s="42">
        <v>333.83</v>
      </c>
      <c r="K36" s="41" t="s">
        <v>123</v>
      </c>
      <c r="L36" s="42" t="s">
        <v>124</v>
      </c>
      <c r="M36" s="41" t="s">
        <v>135</v>
      </c>
      <c r="N36" s="42" t="s">
        <v>61</v>
      </c>
      <c r="O36" s="41" t="s">
        <v>55</v>
      </c>
      <c r="P36" s="42" t="s">
        <v>55</v>
      </c>
      <c r="Q36" s="41" t="s">
        <v>56</v>
      </c>
      <c r="R36" s="42" t="s">
        <v>55</v>
      </c>
      <c r="S36" s="41" t="s">
        <v>74</v>
      </c>
      <c r="T36" s="41" t="s">
        <v>74</v>
      </c>
      <c r="U36" s="41">
        <v>1</v>
      </c>
      <c r="V36" s="41" t="s">
        <v>126</v>
      </c>
      <c r="W36" s="41" t="s">
        <v>74</v>
      </c>
      <c r="X36" s="41" t="s">
        <v>74</v>
      </c>
      <c r="Y36" s="41" t="s">
        <v>74</v>
      </c>
      <c r="Z36" s="263"/>
      <c r="AA36" s="43">
        <f t="shared" si="1"/>
        <v>166915</v>
      </c>
      <c r="AB36" s="44">
        <v>154169.32</v>
      </c>
      <c r="AC36" s="43" t="str">
        <f t="shared" si="2"/>
        <v>wartość odtworzeniowa</v>
      </c>
      <c r="AD36" s="44"/>
      <c r="AE36" s="44"/>
      <c r="AF36" s="45"/>
      <c r="AG36" s="46"/>
      <c r="AH36" s="34">
        <f t="shared" si="0"/>
        <v>0</v>
      </c>
      <c r="AI36" s="47">
        <v>585203.99</v>
      </c>
      <c r="AJ36" s="47" t="s">
        <v>58</v>
      </c>
      <c r="AK36" s="47"/>
      <c r="AL36" s="47"/>
      <c r="AM36" s="48"/>
    </row>
    <row r="37" spans="1:39" s="37" customFormat="1" ht="49.5" customHeight="1">
      <c r="A37" s="38">
        <v>22</v>
      </c>
      <c r="B37" s="85" t="s">
        <v>120</v>
      </c>
      <c r="C37" s="39" t="s">
        <v>121</v>
      </c>
      <c r="D37" s="41" t="s">
        <v>136</v>
      </c>
      <c r="E37" s="41">
        <v>1830</v>
      </c>
      <c r="F37" s="41" t="s">
        <v>137</v>
      </c>
      <c r="G37" s="41">
        <v>3</v>
      </c>
      <c r="H37" s="42">
        <v>396.11</v>
      </c>
      <c r="I37" s="42">
        <v>3717.36</v>
      </c>
      <c r="J37" s="42">
        <v>586</v>
      </c>
      <c r="K37" s="41" t="s">
        <v>123</v>
      </c>
      <c r="L37" s="42" t="s">
        <v>124</v>
      </c>
      <c r="M37" s="41" t="s">
        <v>72</v>
      </c>
      <c r="N37" s="42" t="s">
        <v>61</v>
      </c>
      <c r="O37" s="41" t="s">
        <v>55</v>
      </c>
      <c r="P37" s="42" t="s">
        <v>55</v>
      </c>
      <c r="Q37" s="41" t="s">
        <v>56</v>
      </c>
      <c r="R37" s="42" t="s">
        <v>55</v>
      </c>
      <c r="S37" s="41" t="s">
        <v>74</v>
      </c>
      <c r="T37" s="41">
        <v>0</v>
      </c>
      <c r="U37" s="41">
        <v>2</v>
      </c>
      <c r="V37" s="41" t="s">
        <v>126</v>
      </c>
      <c r="W37" s="41" t="s">
        <v>74</v>
      </c>
      <c r="X37" s="41" t="s">
        <v>74</v>
      </c>
      <c r="Y37" s="41" t="s">
        <v>55</v>
      </c>
      <c r="Z37" s="43"/>
      <c r="AA37" s="43">
        <f t="shared" si="1"/>
        <v>293000</v>
      </c>
      <c r="AB37" s="44">
        <v>509802.1</v>
      </c>
      <c r="AC37" s="43" t="str">
        <f t="shared" si="2"/>
        <v>wartość odtworzeniowa</v>
      </c>
      <c r="AD37" s="44"/>
      <c r="AE37" s="44"/>
      <c r="AF37" s="45"/>
      <c r="AG37" s="46"/>
      <c r="AH37" s="34">
        <f t="shared" si="0"/>
        <v>0</v>
      </c>
      <c r="AI37" s="47">
        <v>1356004</v>
      </c>
      <c r="AJ37" s="47" t="s">
        <v>58</v>
      </c>
      <c r="AK37" s="47"/>
      <c r="AL37" s="47"/>
      <c r="AM37" s="48"/>
    </row>
    <row r="38" spans="1:39" s="37" customFormat="1" ht="49.5" customHeight="1">
      <c r="A38" s="38">
        <v>23</v>
      </c>
      <c r="B38" s="85" t="s">
        <v>120</v>
      </c>
      <c r="C38" s="39" t="s">
        <v>121</v>
      </c>
      <c r="D38" s="41" t="s">
        <v>138</v>
      </c>
      <c r="E38" s="41">
        <v>1971</v>
      </c>
      <c r="F38" s="41">
        <v>2003</v>
      </c>
      <c r="G38" s="41">
        <v>1</v>
      </c>
      <c r="H38" s="42">
        <v>185</v>
      </c>
      <c r="I38" s="42">
        <v>167</v>
      </c>
      <c r="J38" s="42">
        <v>730</v>
      </c>
      <c r="K38" s="41" t="s">
        <v>123</v>
      </c>
      <c r="L38" s="42" t="s">
        <v>139</v>
      </c>
      <c r="M38" s="41" t="s">
        <v>140</v>
      </c>
      <c r="N38" s="42" t="s">
        <v>61</v>
      </c>
      <c r="O38" s="41" t="s">
        <v>55</v>
      </c>
      <c r="P38" s="42" t="s">
        <v>55</v>
      </c>
      <c r="Q38" s="41" t="s">
        <v>56</v>
      </c>
      <c r="R38" s="42" t="s">
        <v>55</v>
      </c>
      <c r="S38" s="41" t="s">
        <v>74</v>
      </c>
      <c r="T38" s="41">
        <v>0</v>
      </c>
      <c r="U38" s="41">
        <v>1</v>
      </c>
      <c r="V38" s="41" t="s">
        <v>126</v>
      </c>
      <c r="W38" s="41" t="s">
        <v>74</v>
      </c>
      <c r="X38" s="41" t="s">
        <v>74</v>
      </c>
      <c r="Y38" s="41" t="s">
        <v>74</v>
      </c>
      <c r="Z38" s="43">
        <v>47468.23</v>
      </c>
      <c r="AA38" s="43">
        <f t="shared" si="1"/>
        <v>365000</v>
      </c>
      <c r="AB38" s="44">
        <v>131034.97</v>
      </c>
      <c r="AC38" s="43" t="str">
        <f t="shared" si="2"/>
        <v>wartość odtworzeniowa</v>
      </c>
      <c r="AD38" s="44"/>
      <c r="AE38" s="44"/>
      <c r="AF38" s="45"/>
      <c r="AG38" s="46"/>
      <c r="AH38" s="34">
        <f t="shared" si="0"/>
        <v>0</v>
      </c>
      <c r="AI38" s="47">
        <v>1343930</v>
      </c>
      <c r="AJ38" s="47" t="s">
        <v>58</v>
      </c>
      <c r="AK38" s="47"/>
      <c r="AL38" s="47"/>
      <c r="AM38" s="48"/>
    </row>
    <row r="39" spans="1:39" s="37" customFormat="1" ht="49.5" customHeight="1">
      <c r="A39" s="38">
        <v>24</v>
      </c>
      <c r="B39" s="85" t="s">
        <v>120</v>
      </c>
      <c r="C39" s="39" t="s">
        <v>121</v>
      </c>
      <c r="D39" s="41" t="s">
        <v>141</v>
      </c>
      <c r="E39" s="41">
        <v>1971</v>
      </c>
      <c r="F39" s="41">
        <v>2003</v>
      </c>
      <c r="G39" s="41">
        <v>1</v>
      </c>
      <c r="H39" s="42">
        <v>157.3</v>
      </c>
      <c r="I39" s="42">
        <v>573.5</v>
      </c>
      <c r="J39" s="42">
        <v>134.78</v>
      </c>
      <c r="K39" s="41" t="s">
        <v>123</v>
      </c>
      <c r="L39" s="42" t="s">
        <v>142</v>
      </c>
      <c r="M39" s="41" t="s">
        <v>140</v>
      </c>
      <c r="N39" s="42" t="s">
        <v>61</v>
      </c>
      <c r="O39" s="41" t="s">
        <v>55</v>
      </c>
      <c r="P39" s="42" t="s">
        <v>55</v>
      </c>
      <c r="Q39" s="41" t="s">
        <v>56</v>
      </c>
      <c r="R39" s="42" t="s">
        <v>55</v>
      </c>
      <c r="S39" s="41" t="s">
        <v>74</v>
      </c>
      <c r="T39" s="41">
        <v>0</v>
      </c>
      <c r="U39" s="41">
        <v>1</v>
      </c>
      <c r="V39" s="41" t="s">
        <v>126</v>
      </c>
      <c r="W39" s="41" t="s">
        <v>74</v>
      </c>
      <c r="X39" s="41" t="s">
        <v>74</v>
      </c>
      <c r="Y39" s="41" t="s">
        <v>74</v>
      </c>
      <c r="Z39" s="43">
        <v>29516.38</v>
      </c>
      <c r="AA39" s="43">
        <f t="shared" si="1"/>
        <v>67390</v>
      </c>
      <c r="AB39" s="44">
        <v>91640.54</v>
      </c>
      <c r="AC39" s="43" t="str">
        <f t="shared" si="2"/>
        <v>wartość odtworzeniowa</v>
      </c>
      <c r="AD39" s="44"/>
      <c r="AE39" s="44"/>
      <c r="AF39" s="45"/>
      <c r="AG39" s="46"/>
      <c r="AH39" s="34">
        <f t="shared" si="0"/>
        <v>0</v>
      </c>
      <c r="AI39" s="47">
        <v>248129.98</v>
      </c>
      <c r="AJ39" s="47" t="s">
        <v>58</v>
      </c>
      <c r="AK39" s="47"/>
      <c r="AL39" s="47"/>
      <c r="AM39" s="48"/>
    </row>
    <row r="40" spans="1:39" s="37" customFormat="1" ht="49.5" customHeight="1">
      <c r="A40" s="38">
        <v>25</v>
      </c>
      <c r="B40" s="85" t="s">
        <v>120</v>
      </c>
      <c r="C40" s="39" t="s">
        <v>121</v>
      </c>
      <c r="D40" s="41" t="s">
        <v>143</v>
      </c>
      <c r="E40" s="41">
        <v>1986</v>
      </c>
      <c r="F40" s="41" t="s">
        <v>74</v>
      </c>
      <c r="G40" s="41">
        <v>1</v>
      </c>
      <c r="H40" s="42">
        <v>115</v>
      </c>
      <c r="I40" s="42">
        <v>363</v>
      </c>
      <c r="J40" s="42">
        <v>97</v>
      </c>
      <c r="K40" s="41" t="s">
        <v>123</v>
      </c>
      <c r="L40" s="42" t="s">
        <v>144</v>
      </c>
      <c r="M40" s="41" t="s">
        <v>72</v>
      </c>
      <c r="N40" s="42" t="s">
        <v>61</v>
      </c>
      <c r="O40" s="41" t="s">
        <v>55</v>
      </c>
      <c r="P40" s="42" t="s">
        <v>55</v>
      </c>
      <c r="Q40" s="41" t="s">
        <v>56</v>
      </c>
      <c r="R40" s="42" t="s">
        <v>55</v>
      </c>
      <c r="S40" s="41" t="s">
        <v>74</v>
      </c>
      <c r="T40" s="41">
        <v>0</v>
      </c>
      <c r="U40" s="41">
        <v>3</v>
      </c>
      <c r="V40" s="41" t="s">
        <v>126</v>
      </c>
      <c r="W40" s="41" t="s">
        <v>74</v>
      </c>
      <c r="X40" s="41" t="s">
        <v>74</v>
      </c>
      <c r="Y40" s="41" t="s">
        <v>74</v>
      </c>
      <c r="Z40" s="43">
        <v>6482.85</v>
      </c>
      <c r="AA40" s="43">
        <f t="shared" si="1"/>
        <v>48500</v>
      </c>
      <c r="AB40" s="44">
        <v>22496.76</v>
      </c>
      <c r="AC40" s="43" t="str">
        <f t="shared" si="2"/>
        <v>wartość odtworzeniowa</v>
      </c>
      <c r="AD40" s="44"/>
      <c r="AE40" s="44"/>
      <c r="AF40" s="45"/>
      <c r="AG40" s="46"/>
      <c r="AH40" s="34">
        <f t="shared" si="0"/>
        <v>0</v>
      </c>
      <c r="AI40" s="47">
        <v>172078</v>
      </c>
      <c r="AJ40" s="47" t="s">
        <v>58</v>
      </c>
      <c r="AK40" s="47"/>
      <c r="AL40" s="47"/>
      <c r="AM40" s="48"/>
    </row>
    <row r="41" spans="1:39" s="37" customFormat="1" ht="49.5" customHeight="1">
      <c r="A41" s="38">
        <v>26</v>
      </c>
      <c r="B41" s="85" t="s">
        <v>120</v>
      </c>
      <c r="C41" s="39" t="s">
        <v>121</v>
      </c>
      <c r="D41" s="41" t="s">
        <v>145</v>
      </c>
      <c r="E41" s="41">
        <v>1986</v>
      </c>
      <c r="F41" s="41">
        <v>2001</v>
      </c>
      <c r="G41" s="41">
        <v>3</v>
      </c>
      <c r="H41" s="42">
        <v>591</v>
      </c>
      <c r="I41" s="42">
        <v>4817.4</v>
      </c>
      <c r="J41" s="42">
        <v>930</v>
      </c>
      <c r="K41" s="41" t="s">
        <v>146</v>
      </c>
      <c r="L41" s="42" t="s">
        <v>147</v>
      </c>
      <c r="M41" s="41" t="s">
        <v>148</v>
      </c>
      <c r="N41" s="42" t="s">
        <v>61</v>
      </c>
      <c r="O41" s="41" t="s">
        <v>55</v>
      </c>
      <c r="P41" s="42" t="s">
        <v>55</v>
      </c>
      <c r="Q41" s="41" t="s">
        <v>56</v>
      </c>
      <c r="R41" s="42" t="s">
        <v>55</v>
      </c>
      <c r="S41" s="41" t="s">
        <v>74</v>
      </c>
      <c r="T41" s="41" t="s">
        <v>74</v>
      </c>
      <c r="U41" s="41">
        <v>2</v>
      </c>
      <c r="V41" s="41" t="s">
        <v>126</v>
      </c>
      <c r="W41" s="41" t="s">
        <v>74</v>
      </c>
      <c r="X41" s="41" t="s">
        <v>74</v>
      </c>
      <c r="Y41" s="41" t="s">
        <v>74</v>
      </c>
      <c r="Z41" s="43">
        <v>226855.81</v>
      </c>
      <c r="AA41" s="43">
        <f t="shared" si="1"/>
        <v>465000</v>
      </c>
      <c r="AB41" s="44">
        <v>226855.81</v>
      </c>
      <c r="AC41" s="43" t="str">
        <f t="shared" si="2"/>
        <v>wartość odtworzeniowa</v>
      </c>
      <c r="AD41" s="44"/>
      <c r="AE41" s="44"/>
      <c r="AF41" s="45"/>
      <c r="AG41" s="46"/>
      <c r="AH41" s="34">
        <f t="shared" si="0"/>
        <v>0</v>
      </c>
      <c r="AI41" s="47">
        <v>2839290</v>
      </c>
      <c r="AJ41" s="47" t="s">
        <v>58</v>
      </c>
      <c r="AK41" s="47"/>
      <c r="AL41" s="47"/>
      <c r="AM41" s="48"/>
    </row>
    <row r="42" spans="1:39" s="37" customFormat="1" ht="49.5" customHeight="1">
      <c r="A42" s="38">
        <v>27</v>
      </c>
      <c r="B42" s="85" t="s">
        <v>120</v>
      </c>
      <c r="C42" s="39" t="s">
        <v>149</v>
      </c>
      <c r="D42" s="41" t="s">
        <v>122</v>
      </c>
      <c r="E42" s="41">
        <v>1833</v>
      </c>
      <c r="F42" s="41">
        <v>1970</v>
      </c>
      <c r="G42" s="41">
        <v>3</v>
      </c>
      <c r="H42" s="42">
        <v>323</v>
      </c>
      <c r="I42" s="42">
        <v>2378</v>
      </c>
      <c r="J42" s="42">
        <v>578</v>
      </c>
      <c r="K42" s="41" t="s">
        <v>123</v>
      </c>
      <c r="L42" s="42" t="s">
        <v>124</v>
      </c>
      <c r="M42" s="41" t="s">
        <v>72</v>
      </c>
      <c r="N42" s="42" t="s">
        <v>102</v>
      </c>
      <c r="O42" s="41" t="s">
        <v>55</v>
      </c>
      <c r="P42" s="42" t="s">
        <v>55</v>
      </c>
      <c r="Q42" s="41" t="s">
        <v>56</v>
      </c>
      <c r="R42" s="42" t="s">
        <v>55</v>
      </c>
      <c r="S42" s="41" t="s">
        <v>74</v>
      </c>
      <c r="T42" s="41">
        <v>1</v>
      </c>
      <c r="U42" s="41">
        <v>3</v>
      </c>
      <c r="V42" s="41" t="s">
        <v>89</v>
      </c>
      <c r="W42" s="41" t="s">
        <v>56</v>
      </c>
      <c r="X42" s="41" t="s">
        <v>55</v>
      </c>
      <c r="Y42" s="41" t="s">
        <v>56</v>
      </c>
      <c r="Z42" s="43">
        <v>1156000</v>
      </c>
      <c r="AA42" s="43">
        <f t="shared" si="1"/>
        <v>289000</v>
      </c>
      <c r="AB42" s="44">
        <v>1559204.82</v>
      </c>
      <c r="AC42" s="43" t="str">
        <f t="shared" si="2"/>
        <v>wartość księgowa brutto</v>
      </c>
      <c r="AD42" s="44"/>
      <c r="AE42" s="44"/>
      <c r="AF42" s="45"/>
      <c r="AG42" s="46"/>
      <c r="AH42" s="34">
        <f t="shared" si="0"/>
        <v>0</v>
      </c>
      <c r="AI42" s="47">
        <v>1559204.82</v>
      </c>
      <c r="AJ42" s="47" t="s">
        <v>58</v>
      </c>
      <c r="AK42" s="47"/>
      <c r="AL42" s="47"/>
      <c r="AM42" s="48"/>
    </row>
    <row r="43" spans="1:39" s="37" customFormat="1" ht="33.75">
      <c r="A43" s="38">
        <v>28</v>
      </c>
      <c r="B43" s="85" t="s">
        <v>120</v>
      </c>
      <c r="C43" s="39" t="s">
        <v>149</v>
      </c>
      <c r="D43" s="41" t="s">
        <v>150</v>
      </c>
      <c r="E43" s="41">
        <v>1984</v>
      </c>
      <c r="F43" s="41" t="s">
        <v>74</v>
      </c>
      <c r="G43" s="41">
        <v>1</v>
      </c>
      <c r="H43" s="42">
        <v>57</v>
      </c>
      <c r="I43" s="42">
        <v>171</v>
      </c>
      <c r="J43" s="42">
        <v>54</v>
      </c>
      <c r="K43" s="41" t="s">
        <v>151</v>
      </c>
      <c r="L43" s="42" t="s">
        <v>72</v>
      </c>
      <c r="M43" s="41" t="s">
        <v>72</v>
      </c>
      <c r="N43" s="42" t="s">
        <v>61</v>
      </c>
      <c r="O43" s="41" t="s">
        <v>55</v>
      </c>
      <c r="P43" s="42" t="s">
        <v>55</v>
      </c>
      <c r="Q43" s="41" t="s">
        <v>56</v>
      </c>
      <c r="R43" s="42" t="s">
        <v>55</v>
      </c>
      <c r="S43" s="41" t="s">
        <v>74</v>
      </c>
      <c r="T43" s="41">
        <v>1</v>
      </c>
      <c r="U43" s="41">
        <v>1</v>
      </c>
      <c r="V43" s="41" t="s">
        <v>89</v>
      </c>
      <c r="W43" s="41" t="s">
        <v>56</v>
      </c>
      <c r="X43" s="41" t="s">
        <v>55</v>
      </c>
      <c r="Y43" s="41" t="s">
        <v>56</v>
      </c>
      <c r="Z43" s="43"/>
      <c r="AA43" s="43">
        <f t="shared" si="1"/>
        <v>27000</v>
      </c>
      <c r="AB43" s="44">
        <v>6000</v>
      </c>
      <c r="AC43" s="43" t="str">
        <f t="shared" si="2"/>
        <v>wartość odtworzeniowa</v>
      </c>
      <c r="AD43" s="44"/>
      <c r="AE43" s="44"/>
      <c r="AF43" s="53"/>
      <c r="AG43" s="54"/>
      <c r="AH43" s="34">
        <f t="shared" si="0"/>
        <v>0</v>
      </c>
      <c r="AI43" s="47">
        <v>95796</v>
      </c>
      <c r="AJ43" s="47" t="s">
        <v>58</v>
      </c>
      <c r="AK43" s="47"/>
      <c r="AL43" s="47"/>
      <c r="AM43" s="48"/>
    </row>
    <row r="44" spans="1:39" s="37" customFormat="1" ht="63" customHeight="1">
      <c r="A44" s="38">
        <v>29</v>
      </c>
      <c r="B44" s="85" t="s">
        <v>152</v>
      </c>
      <c r="C44" s="39" t="s">
        <v>153</v>
      </c>
      <c r="D44" s="41" t="s">
        <v>154</v>
      </c>
      <c r="E44" s="41">
        <v>1895</v>
      </c>
      <c r="F44" s="41">
        <v>2000</v>
      </c>
      <c r="G44" s="41">
        <v>3</v>
      </c>
      <c r="H44" s="42"/>
      <c r="I44" s="42"/>
      <c r="J44" s="42">
        <v>800</v>
      </c>
      <c r="K44" s="41" t="s">
        <v>86</v>
      </c>
      <c r="L44" s="42" t="s">
        <v>155</v>
      </c>
      <c r="M44" s="42" t="s">
        <v>155</v>
      </c>
      <c r="N44" s="42" t="s">
        <v>102</v>
      </c>
      <c r="O44" s="41" t="s">
        <v>55</v>
      </c>
      <c r="P44" s="42" t="s">
        <v>55</v>
      </c>
      <c r="Q44" s="41" t="s">
        <v>55</v>
      </c>
      <c r="R44" s="42" t="s">
        <v>55</v>
      </c>
      <c r="S44" s="41" t="s">
        <v>55</v>
      </c>
      <c r="T44" s="41" t="s">
        <v>55</v>
      </c>
      <c r="U44" s="41"/>
      <c r="V44" s="41" t="s">
        <v>57</v>
      </c>
      <c r="W44" s="41" t="s">
        <v>56</v>
      </c>
      <c r="X44" s="41" t="s">
        <v>55</v>
      </c>
      <c r="Y44" s="41" t="s">
        <v>55</v>
      </c>
      <c r="Z44" s="43">
        <v>750000</v>
      </c>
      <c r="AA44" s="43">
        <f t="shared" si="1"/>
        <v>400000</v>
      </c>
      <c r="AB44" s="44">
        <v>1278363.41</v>
      </c>
      <c r="AC44" s="43" t="str">
        <f t="shared" si="2"/>
        <v>wartość księgowa brutto</v>
      </c>
      <c r="AD44" s="44">
        <v>200000</v>
      </c>
      <c r="AE44" s="44">
        <v>10000</v>
      </c>
      <c r="AF44" s="45"/>
      <c r="AG44" s="45"/>
      <c r="AH44" s="34">
        <f t="shared" si="0"/>
        <v>0</v>
      </c>
      <c r="AI44" s="95">
        <v>1296800</v>
      </c>
      <c r="AJ44" s="30" t="s">
        <v>58</v>
      </c>
      <c r="AK44" s="30"/>
      <c r="AL44" s="30"/>
      <c r="AM44" s="36"/>
    </row>
    <row r="45" spans="1:39" s="37" customFormat="1" ht="50.25" customHeight="1">
      <c r="A45" s="38">
        <v>30</v>
      </c>
      <c r="B45" s="85" t="s">
        <v>120</v>
      </c>
      <c r="C45" s="39" t="s">
        <v>121</v>
      </c>
      <c r="D45" s="41" t="s">
        <v>65</v>
      </c>
      <c r="E45" s="41">
        <v>2009</v>
      </c>
      <c r="F45" s="41"/>
      <c r="G45" s="41"/>
      <c r="H45" s="42"/>
      <c r="I45" s="42"/>
      <c r="J45" s="42"/>
      <c r="K45" s="41"/>
      <c r="L45" s="42"/>
      <c r="M45" s="42"/>
      <c r="N45" s="42"/>
      <c r="O45" s="41"/>
      <c r="P45" s="42"/>
      <c r="Q45" s="41"/>
      <c r="R45" s="42"/>
      <c r="S45" s="41"/>
      <c r="T45" s="41"/>
      <c r="U45" s="41"/>
      <c r="V45" s="41"/>
      <c r="W45" s="41"/>
      <c r="X45" s="41"/>
      <c r="Y45" s="41"/>
      <c r="Z45" s="43"/>
      <c r="AA45" s="43"/>
      <c r="AB45" s="44"/>
      <c r="AC45" s="43"/>
      <c r="AD45" s="44"/>
      <c r="AE45" s="44"/>
      <c r="AF45" s="45"/>
      <c r="AG45" s="96"/>
      <c r="AH45" s="34"/>
      <c r="AI45" s="95">
        <f>557444.34+9114.7</f>
        <v>566559.0399999999</v>
      </c>
      <c r="AJ45" s="30" t="s">
        <v>66</v>
      </c>
      <c r="AK45" s="35"/>
      <c r="AL45" s="35"/>
      <c r="AM45" s="36"/>
    </row>
    <row r="46" spans="1:39" s="37" customFormat="1" ht="49.5" customHeight="1">
      <c r="A46" s="38">
        <v>31</v>
      </c>
      <c r="B46" s="85" t="s">
        <v>120</v>
      </c>
      <c r="C46" s="39" t="s">
        <v>149</v>
      </c>
      <c r="D46" s="41" t="s">
        <v>156</v>
      </c>
      <c r="E46" s="41">
        <v>2009</v>
      </c>
      <c r="F46" s="41"/>
      <c r="G46" s="41"/>
      <c r="H46" s="42"/>
      <c r="I46" s="42"/>
      <c r="J46" s="42"/>
      <c r="K46" s="41"/>
      <c r="L46" s="42"/>
      <c r="M46" s="42"/>
      <c r="N46" s="42"/>
      <c r="O46" s="41"/>
      <c r="P46" s="42"/>
      <c r="Q46" s="41"/>
      <c r="R46" s="42"/>
      <c r="S46" s="41"/>
      <c r="T46" s="41"/>
      <c r="U46" s="41"/>
      <c r="V46" s="41"/>
      <c r="W46" s="41"/>
      <c r="X46" s="41"/>
      <c r="Y46" s="41"/>
      <c r="Z46" s="43"/>
      <c r="AA46" s="43"/>
      <c r="AB46" s="44"/>
      <c r="AC46" s="43"/>
      <c r="AD46" s="44"/>
      <c r="AE46" s="44"/>
      <c r="AF46" s="45"/>
      <c r="AG46" s="96"/>
      <c r="AH46" s="34"/>
      <c r="AI46" s="97">
        <f>267062.51+1285.14</f>
        <v>268347.65</v>
      </c>
      <c r="AJ46" s="43" t="s">
        <v>66</v>
      </c>
      <c r="AK46" s="47"/>
      <c r="AL46" s="47"/>
      <c r="AM46" s="48"/>
    </row>
    <row r="47" spans="1:39" s="37" customFormat="1" ht="62.25" customHeight="1">
      <c r="A47" s="58">
        <v>32</v>
      </c>
      <c r="B47" s="85" t="s">
        <v>152</v>
      </c>
      <c r="C47" s="39" t="s">
        <v>153</v>
      </c>
      <c r="D47" s="60" t="s">
        <v>65</v>
      </c>
      <c r="E47" s="60">
        <v>2009</v>
      </c>
      <c r="F47" s="60"/>
      <c r="G47" s="60"/>
      <c r="H47" s="61"/>
      <c r="I47" s="61"/>
      <c r="J47" s="61"/>
      <c r="K47" s="60"/>
      <c r="L47" s="61"/>
      <c r="M47" s="61"/>
      <c r="N47" s="61"/>
      <c r="O47" s="60"/>
      <c r="P47" s="61"/>
      <c r="Q47" s="60"/>
      <c r="R47" s="61"/>
      <c r="S47" s="60"/>
      <c r="T47" s="60"/>
      <c r="U47" s="60"/>
      <c r="V47" s="60"/>
      <c r="W47" s="60"/>
      <c r="X47" s="60"/>
      <c r="Y47" s="60"/>
      <c r="Z47" s="62"/>
      <c r="AA47" s="62"/>
      <c r="AB47" s="63"/>
      <c r="AC47" s="62"/>
      <c r="AD47" s="63"/>
      <c r="AE47" s="63"/>
      <c r="AF47" s="64"/>
      <c r="AG47" s="98"/>
      <c r="AH47" s="66"/>
      <c r="AI47" s="99">
        <f>281815.54+3494.49</f>
        <v>285310.02999999997</v>
      </c>
      <c r="AJ47" s="100" t="s">
        <v>66</v>
      </c>
      <c r="AK47" s="101"/>
      <c r="AL47" s="101"/>
      <c r="AM47" s="102"/>
    </row>
    <row r="48" spans="1:39" s="37" customFormat="1" ht="49.5" customHeight="1">
      <c r="A48" s="69"/>
      <c r="B48" s="70" t="s">
        <v>120</v>
      </c>
      <c r="C48" s="71"/>
      <c r="D48" s="73"/>
      <c r="E48" s="73"/>
      <c r="F48" s="73"/>
      <c r="G48" s="73"/>
      <c r="H48" s="74"/>
      <c r="I48" s="74"/>
      <c r="J48" s="74"/>
      <c r="K48" s="73"/>
      <c r="L48" s="74"/>
      <c r="M48" s="73"/>
      <c r="N48" s="74"/>
      <c r="O48" s="73"/>
      <c r="P48" s="74"/>
      <c r="Q48" s="73"/>
      <c r="R48" s="74"/>
      <c r="S48" s="73"/>
      <c r="T48" s="73"/>
      <c r="U48" s="73"/>
      <c r="V48" s="73"/>
      <c r="W48" s="73"/>
      <c r="X48" s="73"/>
      <c r="Y48" s="73"/>
      <c r="Z48" s="75">
        <f>SUM(Z33:Z43)</f>
        <v>1642565.54</v>
      </c>
      <c r="AA48" s="75">
        <f>SUM(AA33:AA43)</f>
        <v>2644845</v>
      </c>
      <c r="AB48" s="76">
        <f>SUM(AB33:AB44)</f>
        <v>5764294.37</v>
      </c>
      <c r="AC48" s="75"/>
      <c r="AD48" s="76">
        <v>400000</v>
      </c>
      <c r="AE48" s="76">
        <v>20000</v>
      </c>
      <c r="AF48" s="77">
        <v>40544</v>
      </c>
      <c r="AG48" s="78">
        <v>40908</v>
      </c>
      <c r="AH48" s="88">
        <f>ROUNDUP(DAYS360(AF48,AG48)/30,0)</f>
        <v>12</v>
      </c>
      <c r="AI48" s="80">
        <f>SUM(AI33:AI47)</f>
        <v>13952630.79</v>
      </c>
      <c r="AJ48" s="81"/>
      <c r="AK48" s="82">
        <v>1096991.39</v>
      </c>
      <c r="AL48" s="82">
        <v>8638.1</v>
      </c>
      <c r="AM48" s="83">
        <v>2000</v>
      </c>
    </row>
    <row r="49" spans="1:39" s="37" customFormat="1" ht="49.5" customHeight="1">
      <c r="A49" s="103">
        <v>33</v>
      </c>
      <c r="B49" s="104" t="s">
        <v>157</v>
      </c>
      <c r="C49" s="105" t="s">
        <v>158</v>
      </c>
      <c r="D49" s="106" t="s">
        <v>69</v>
      </c>
      <c r="E49" s="106">
        <v>1893</v>
      </c>
      <c r="F49" s="106">
        <v>2006</v>
      </c>
      <c r="G49" s="106">
        <v>3</v>
      </c>
      <c r="H49" s="107">
        <v>348.6</v>
      </c>
      <c r="I49" s="107">
        <v>2795</v>
      </c>
      <c r="J49" s="107">
        <v>590</v>
      </c>
      <c r="K49" s="106" t="s">
        <v>159</v>
      </c>
      <c r="L49" s="107" t="s">
        <v>160</v>
      </c>
      <c r="M49" s="106" t="s">
        <v>155</v>
      </c>
      <c r="N49" s="107" t="s">
        <v>102</v>
      </c>
      <c r="O49" s="106" t="s">
        <v>55</v>
      </c>
      <c r="P49" s="107" t="s">
        <v>55</v>
      </c>
      <c r="Q49" s="106" t="s">
        <v>56</v>
      </c>
      <c r="R49" s="107" t="s">
        <v>55</v>
      </c>
      <c r="S49" s="106" t="s">
        <v>56</v>
      </c>
      <c r="T49" s="106" t="s">
        <v>161</v>
      </c>
      <c r="U49" s="106">
        <v>8</v>
      </c>
      <c r="V49" s="106" t="s">
        <v>57</v>
      </c>
      <c r="W49" s="106" t="s">
        <v>55</v>
      </c>
      <c r="X49" s="106" t="s">
        <v>55</v>
      </c>
      <c r="Y49" s="106" t="s">
        <v>55</v>
      </c>
      <c r="Z49" s="108"/>
      <c r="AA49" s="108"/>
      <c r="AB49" s="109"/>
      <c r="AC49" s="108"/>
      <c r="AD49" s="109"/>
      <c r="AE49" s="109"/>
      <c r="AF49" s="110"/>
      <c r="AG49" s="111"/>
      <c r="AH49" s="112"/>
      <c r="AI49" s="113">
        <v>956390</v>
      </c>
      <c r="AJ49" s="114" t="s">
        <v>58</v>
      </c>
      <c r="AK49" s="115"/>
      <c r="AL49" s="115"/>
      <c r="AM49" s="116"/>
    </row>
    <row r="50" spans="1:39" s="37" customFormat="1" ht="49.5" customHeight="1">
      <c r="A50" s="117">
        <v>34</v>
      </c>
      <c r="B50" s="118" t="s">
        <v>157</v>
      </c>
      <c r="C50" s="119" t="s">
        <v>158</v>
      </c>
      <c r="D50" s="120" t="s">
        <v>65</v>
      </c>
      <c r="E50" s="120">
        <v>2009</v>
      </c>
      <c r="F50" s="120"/>
      <c r="G50" s="120"/>
      <c r="H50" s="121"/>
      <c r="I50" s="121"/>
      <c r="J50" s="121"/>
      <c r="K50" s="120"/>
      <c r="L50" s="121"/>
      <c r="M50" s="120"/>
      <c r="N50" s="121"/>
      <c r="O50" s="120"/>
      <c r="P50" s="121"/>
      <c r="Q50" s="120"/>
      <c r="R50" s="121"/>
      <c r="S50" s="120"/>
      <c r="T50" s="120"/>
      <c r="U50" s="120"/>
      <c r="V50" s="120"/>
      <c r="W50" s="120"/>
      <c r="X50" s="120"/>
      <c r="Y50" s="120"/>
      <c r="Z50" s="100"/>
      <c r="AA50" s="100"/>
      <c r="AB50" s="122"/>
      <c r="AC50" s="100"/>
      <c r="AD50" s="122"/>
      <c r="AE50" s="122"/>
      <c r="AF50" s="123"/>
      <c r="AG50" s="124"/>
      <c r="AH50" s="125"/>
      <c r="AI50" s="99">
        <f>135094.54+3494.49</f>
        <v>138589.03</v>
      </c>
      <c r="AJ50" s="101" t="s">
        <v>66</v>
      </c>
      <c r="AK50" s="126"/>
      <c r="AL50" s="126"/>
      <c r="AM50" s="127"/>
    </row>
    <row r="51" spans="1:39" s="37" customFormat="1" ht="49.5" customHeight="1">
      <c r="A51" s="69"/>
      <c r="B51" s="70" t="s">
        <v>157</v>
      </c>
      <c r="C51" s="71"/>
      <c r="D51" s="73"/>
      <c r="E51" s="73"/>
      <c r="F51" s="73"/>
      <c r="G51" s="73"/>
      <c r="H51" s="74"/>
      <c r="I51" s="74"/>
      <c r="J51" s="74"/>
      <c r="K51" s="73"/>
      <c r="L51" s="74"/>
      <c r="M51" s="73"/>
      <c r="N51" s="74"/>
      <c r="O51" s="73"/>
      <c r="P51" s="74"/>
      <c r="Q51" s="73"/>
      <c r="R51" s="74"/>
      <c r="S51" s="73"/>
      <c r="T51" s="73"/>
      <c r="U51" s="73"/>
      <c r="V51" s="73"/>
      <c r="W51" s="73"/>
      <c r="X51" s="73"/>
      <c r="Y51" s="73"/>
      <c r="Z51" s="75">
        <v>200000</v>
      </c>
      <c r="AA51" s="75">
        <f aca="true" t="shared" si="3" ref="AA51:AA56">J51*500</f>
        <v>0</v>
      </c>
      <c r="AB51" s="76">
        <v>562000</v>
      </c>
      <c r="AC51" s="75" t="str">
        <f aca="true" t="shared" si="4" ref="AC51:AC56">IF(AA51&gt;Z51,"wartość odtworzeniowa","wartość księgowa brutto")</f>
        <v>wartość księgowa brutto</v>
      </c>
      <c r="AD51" s="76">
        <v>1044422</v>
      </c>
      <c r="AE51" s="76">
        <v>10000</v>
      </c>
      <c r="AF51" s="77">
        <v>40544</v>
      </c>
      <c r="AG51" s="78">
        <v>40908</v>
      </c>
      <c r="AH51" s="88">
        <f aca="true" t="shared" si="5" ref="AH51:AH65">ROUNDUP(DAYS360(AF51,AG51)/30,0)</f>
        <v>12</v>
      </c>
      <c r="AI51" s="80">
        <f>SUM(AI49:AI50)</f>
        <v>1094979.03</v>
      </c>
      <c r="AJ51" s="82"/>
      <c r="AK51" s="82">
        <v>1473269.07</v>
      </c>
      <c r="AL51" s="82">
        <v>99286.23</v>
      </c>
      <c r="AM51" s="83">
        <v>4000</v>
      </c>
    </row>
    <row r="52" spans="1:39" s="37" customFormat="1" ht="49.5" customHeight="1">
      <c r="A52" s="25">
        <v>35</v>
      </c>
      <c r="B52" s="26" t="s">
        <v>162</v>
      </c>
      <c r="C52" s="27" t="s">
        <v>163</v>
      </c>
      <c r="D52" s="28" t="s">
        <v>164</v>
      </c>
      <c r="E52" s="28" t="s">
        <v>165</v>
      </c>
      <c r="F52" s="28"/>
      <c r="G52" s="28">
        <v>3</v>
      </c>
      <c r="H52" s="28">
        <v>6227</v>
      </c>
      <c r="I52" s="29">
        <v>23357</v>
      </c>
      <c r="J52" s="29">
        <v>4727</v>
      </c>
      <c r="K52" s="28" t="s">
        <v>166</v>
      </c>
      <c r="L52" s="29" t="s">
        <v>72</v>
      </c>
      <c r="M52" s="28" t="s">
        <v>72</v>
      </c>
      <c r="N52" s="29" t="s">
        <v>102</v>
      </c>
      <c r="O52" s="28" t="s">
        <v>55</v>
      </c>
      <c r="P52" s="29" t="s">
        <v>55</v>
      </c>
      <c r="Q52" s="28" t="s">
        <v>55</v>
      </c>
      <c r="R52" s="29"/>
      <c r="S52" s="28" t="s">
        <v>56</v>
      </c>
      <c r="T52" s="28" t="s">
        <v>167</v>
      </c>
      <c r="U52" s="28">
        <v>8</v>
      </c>
      <c r="V52" s="28" t="s">
        <v>89</v>
      </c>
      <c r="W52" s="28" t="s">
        <v>56</v>
      </c>
      <c r="X52" s="28" t="s">
        <v>55</v>
      </c>
      <c r="Y52" s="28" t="s">
        <v>55</v>
      </c>
      <c r="Z52" s="30">
        <v>159020</v>
      </c>
      <c r="AA52" s="30">
        <f t="shared" si="3"/>
        <v>2363500</v>
      </c>
      <c r="AB52" s="31">
        <f>IF(AA52&gt;Z52,AA52,Z52)</f>
        <v>2363500</v>
      </c>
      <c r="AC52" s="30" t="str">
        <f t="shared" si="4"/>
        <v>wartość odtworzeniowa</v>
      </c>
      <c r="AD52" s="31"/>
      <c r="AE52" s="31"/>
      <c r="AF52" s="32"/>
      <c r="AG52" s="33"/>
      <c r="AH52" s="84">
        <f t="shared" si="5"/>
        <v>0</v>
      </c>
      <c r="AI52" s="35">
        <v>12091666</v>
      </c>
      <c r="AJ52" s="67" t="s">
        <v>58</v>
      </c>
      <c r="AK52" s="35"/>
      <c r="AL52" s="35"/>
      <c r="AM52" s="36"/>
    </row>
    <row r="53" spans="1:39" s="37" customFormat="1" ht="49.5" customHeight="1">
      <c r="A53" s="38">
        <v>36</v>
      </c>
      <c r="B53" s="85" t="s">
        <v>162</v>
      </c>
      <c r="C53" s="39" t="s">
        <v>168</v>
      </c>
      <c r="D53" s="41" t="s">
        <v>92</v>
      </c>
      <c r="E53" s="41" t="s">
        <v>165</v>
      </c>
      <c r="F53" s="41" t="s">
        <v>169</v>
      </c>
      <c r="G53" s="41">
        <v>2</v>
      </c>
      <c r="H53" s="41">
        <v>1006</v>
      </c>
      <c r="I53" s="42">
        <v>6570</v>
      </c>
      <c r="J53" s="42">
        <v>927</v>
      </c>
      <c r="K53" s="41" t="s">
        <v>166</v>
      </c>
      <c r="L53" s="42" t="s">
        <v>72</v>
      </c>
      <c r="M53" s="41" t="s">
        <v>72</v>
      </c>
      <c r="N53" s="42" t="s">
        <v>102</v>
      </c>
      <c r="O53" s="41" t="s">
        <v>55</v>
      </c>
      <c r="P53" s="42" t="s">
        <v>55</v>
      </c>
      <c r="Q53" s="41" t="s">
        <v>55</v>
      </c>
      <c r="R53" s="42"/>
      <c r="S53" s="41" t="s">
        <v>56</v>
      </c>
      <c r="T53" s="41" t="s">
        <v>167</v>
      </c>
      <c r="U53" s="41">
        <v>3</v>
      </c>
      <c r="V53" s="41" t="s">
        <v>89</v>
      </c>
      <c r="W53" s="41" t="s">
        <v>56</v>
      </c>
      <c r="X53" s="41" t="s">
        <v>55</v>
      </c>
      <c r="Y53" s="41" t="s">
        <v>55</v>
      </c>
      <c r="Z53" s="43">
        <v>78320</v>
      </c>
      <c r="AA53" s="43">
        <f t="shared" si="3"/>
        <v>463500</v>
      </c>
      <c r="AB53" s="44">
        <f>IF(AA53&gt;Z53,AA53,Z53)</f>
        <v>463500</v>
      </c>
      <c r="AC53" s="43" t="str">
        <f t="shared" si="4"/>
        <v>wartość odtworzeniowa</v>
      </c>
      <c r="AD53" s="44"/>
      <c r="AE53" s="44"/>
      <c r="AF53" s="45"/>
      <c r="AG53" s="46"/>
      <c r="AH53" s="34">
        <f t="shared" si="5"/>
        <v>0</v>
      </c>
      <c r="AI53" s="47">
        <v>2371266</v>
      </c>
      <c r="AJ53" s="56" t="s">
        <v>58</v>
      </c>
      <c r="AK53" s="47"/>
      <c r="AL53" s="47"/>
      <c r="AM53" s="48"/>
    </row>
    <row r="54" spans="1:39" s="37" customFormat="1" ht="49.5" customHeight="1">
      <c r="A54" s="38">
        <v>37</v>
      </c>
      <c r="B54" s="85" t="s">
        <v>162</v>
      </c>
      <c r="C54" s="39" t="s">
        <v>170</v>
      </c>
      <c r="D54" s="41" t="s">
        <v>171</v>
      </c>
      <c r="E54" s="41" t="s">
        <v>172</v>
      </c>
      <c r="F54" s="41"/>
      <c r="G54" s="41">
        <v>2</v>
      </c>
      <c r="H54" s="41">
        <v>640</v>
      </c>
      <c r="I54" s="42">
        <v>3546</v>
      </c>
      <c r="J54" s="42">
        <v>380</v>
      </c>
      <c r="K54" s="41" t="s">
        <v>166</v>
      </c>
      <c r="L54" s="42" t="s">
        <v>72</v>
      </c>
      <c r="M54" s="41" t="s">
        <v>72</v>
      </c>
      <c r="N54" s="42" t="s">
        <v>102</v>
      </c>
      <c r="O54" s="41" t="s">
        <v>55</v>
      </c>
      <c r="P54" s="42" t="s">
        <v>55</v>
      </c>
      <c r="Q54" s="41" t="s">
        <v>173</v>
      </c>
      <c r="R54" s="42" t="s">
        <v>173</v>
      </c>
      <c r="S54" s="41" t="s">
        <v>56</v>
      </c>
      <c r="T54" s="41" t="s">
        <v>167</v>
      </c>
      <c r="U54" s="41" t="s">
        <v>74</v>
      </c>
      <c r="V54" s="41" t="s">
        <v>89</v>
      </c>
      <c r="W54" s="41" t="s">
        <v>56</v>
      </c>
      <c r="X54" s="41" t="s">
        <v>56</v>
      </c>
      <c r="Y54" s="41" t="s">
        <v>56</v>
      </c>
      <c r="Z54" s="43">
        <v>9760</v>
      </c>
      <c r="AA54" s="43">
        <f t="shared" si="3"/>
        <v>190000</v>
      </c>
      <c r="AB54" s="44">
        <f>IF(AA54&gt;Z54,AA54,Z54)</f>
        <v>190000</v>
      </c>
      <c r="AC54" s="43" t="str">
        <f t="shared" si="4"/>
        <v>wartość odtworzeniowa</v>
      </c>
      <c r="AD54" s="44"/>
      <c r="AE54" s="44"/>
      <c r="AF54" s="45"/>
      <c r="AG54" s="46"/>
      <c r="AH54" s="34">
        <f t="shared" si="5"/>
        <v>0</v>
      </c>
      <c r="AI54" s="47">
        <v>972040</v>
      </c>
      <c r="AJ54" s="56" t="s">
        <v>58</v>
      </c>
      <c r="AK54" s="47"/>
      <c r="AL54" s="47"/>
      <c r="AM54" s="48"/>
    </row>
    <row r="55" spans="1:39" s="37" customFormat="1" ht="49.5" customHeight="1">
      <c r="A55" s="38">
        <v>38</v>
      </c>
      <c r="B55" s="85" t="s">
        <v>162</v>
      </c>
      <c r="C55" s="39" t="s">
        <v>174</v>
      </c>
      <c r="D55" s="41" t="s">
        <v>171</v>
      </c>
      <c r="E55" s="41" t="s">
        <v>172</v>
      </c>
      <c r="F55" s="41" t="s">
        <v>74</v>
      </c>
      <c r="G55" s="41">
        <v>2</v>
      </c>
      <c r="H55" s="41">
        <v>256</v>
      </c>
      <c r="I55" s="42">
        <v>2626</v>
      </c>
      <c r="J55" s="42">
        <v>340</v>
      </c>
      <c r="K55" s="41" t="s">
        <v>166</v>
      </c>
      <c r="L55" s="42" t="s">
        <v>72</v>
      </c>
      <c r="M55" s="41" t="s">
        <v>72</v>
      </c>
      <c r="N55" s="42" t="s">
        <v>102</v>
      </c>
      <c r="O55" s="41" t="s">
        <v>55</v>
      </c>
      <c r="P55" s="42" t="s">
        <v>55</v>
      </c>
      <c r="Q55" s="41" t="s">
        <v>55</v>
      </c>
      <c r="R55" s="42"/>
      <c r="S55" s="41" t="s">
        <v>56</v>
      </c>
      <c r="T55" s="41" t="s">
        <v>167</v>
      </c>
      <c r="U55" s="41">
        <v>1</v>
      </c>
      <c r="V55" s="41" t="s">
        <v>89</v>
      </c>
      <c r="W55" s="41" t="s">
        <v>56</v>
      </c>
      <c r="X55" s="41" t="s">
        <v>56</v>
      </c>
      <c r="Y55" s="41" t="s">
        <v>56</v>
      </c>
      <c r="Z55" s="43">
        <v>16790</v>
      </c>
      <c r="AA55" s="43">
        <f t="shared" si="3"/>
        <v>170000</v>
      </c>
      <c r="AB55" s="44">
        <f>IF(AA55&gt;Z55,AA55,Z55)</f>
        <v>170000</v>
      </c>
      <c r="AC55" s="43" t="str">
        <f t="shared" si="4"/>
        <v>wartość odtworzeniowa</v>
      </c>
      <c r="AD55" s="44"/>
      <c r="AE55" s="44"/>
      <c r="AF55" s="45"/>
      <c r="AG55" s="46"/>
      <c r="AH55" s="34">
        <f t="shared" si="5"/>
        <v>0</v>
      </c>
      <c r="AI55" s="47">
        <v>869720</v>
      </c>
      <c r="AJ55" s="56" t="s">
        <v>58</v>
      </c>
      <c r="AK55" s="47"/>
      <c r="AL55" s="47"/>
      <c r="AM55" s="48"/>
    </row>
    <row r="56" spans="1:39" s="37" customFormat="1" ht="49.5" customHeight="1">
      <c r="A56" s="49">
        <v>39</v>
      </c>
      <c r="B56" s="86" t="s">
        <v>162</v>
      </c>
      <c r="C56" s="87" t="s">
        <v>175</v>
      </c>
      <c r="D56" s="40" t="s">
        <v>171</v>
      </c>
      <c r="E56" s="40"/>
      <c r="F56" s="40"/>
      <c r="G56" s="40"/>
      <c r="H56" s="40"/>
      <c r="I56" s="50"/>
      <c r="J56" s="50">
        <v>74.8</v>
      </c>
      <c r="K56" s="40"/>
      <c r="L56" s="50"/>
      <c r="M56" s="40"/>
      <c r="N56" s="50"/>
      <c r="O56" s="40"/>
      <c r="P56" s="50"/>
      <c r="Q56" s="40"/>
      <c r="R56" s="50"/>
      <c r="S56" s="40"/>
      <c r="T56" s="40"/>
      <c r="U56" s="40"/>
      <c r="V56" s="40"/>
      <c r="W56" s="40"/>
      <c r="X56" s="40"/>
      <c r="Y56" s="40"/>
      <c r="Z56" s="51"/>
      <c r="AA56" s="51">
        <f t="shared" si="3"/>
        <v>37400</v>
      </c>
      <c r="AB56" s="52">
        <f>IF(AA56&gt;Z56,AA56,Z56)</f>
        <v>37400</v>
      </c>
      <c r="AC56" s="51" t="str">
        <f t="shared" si="4"/>
        <v>wartość odtworzeniowa</v>
      </c>
      <c r="AD56" s="52"/>
      <c r="AE56" s="52"/>
      <c r="AF56" s="53"/>
      <c r="AG56" s="54"/>
      <c r="AH56" s="55">
        <f t="shared" si="5"/>
        <v>0</v>
      </c>
      <c r="AI56" s="56">
        <v>167252</v>
      </c>
      <c r="AJ56" s="56" t="s">
        <v>58</v>
      </c>
      <c r="AK56" s="56"/>
      <c r="AL56" s="56"/>
      <c r="AM56" s="57"/>
    </row>
    <row r="57" spans="1:39" s="37" customFormat="1" ht="49.5" customHeight="1">
      <c r="A57" s="69"/>
      <c r="B57" s="70" t="s">
        <v>162</v>
      </c>
      <c r="C57" s="71"/>
      <c r="D57" s="73"/>
      <c r="E57" s="73"/>
      <c r="F57" s="73"/>
      <c r="G57" s="73"/>
      <c r="H57" s="73"/>
      <c r="I57" s="74"/>
      <c r="J57" s="74"/>
      <c r="K57" s="73"/>
      <c r="L57" s="74"/>
      <c r="M57" s="73"/>
      <c r="N57" s="74"/>
      <c r="O57" s="73"/>
      <c r="P57" s="74"/>
      <c r="Q57" s="73"/>
      <c r="R57" s="74"/>
      <c r="S57" s="73"/>
      <c r="T57" s="73"/>
      <c r="U57" s="73"/>
      <c r="V57" s="73"/>
      <c r="W57" s="73"/>
      <c r="X57" s="73"/>
      <c r="Y57" s="73"/>
      <c r="Z57" s="75">
        <f>SUM(Z52:Z56)</f>
        <v>263890</v>
      </c>
      <c r="AA57" s="75">
        <f>SUM(AA52:AA56)</f>
        <v>3224400</v>
      </c>
      <c r="AB57" s="76">
        <f>SUM(AB52:AB56)</f>
        <v>3224400</v>
      </c>
      <c r="AC57" s="75"/>
      <c r="AD57" s="76">
        <v>273673</v>
      </c>
      <c r="AE57" s="76">
        <v>10000</v>
      </c>
      <c r="AF57" s="77">
        <v>40544</v>
      </c>
      <c r="AG57" s="78">
        <v>40908</v>
      </c>
      <c r="AH57" s="88">
        <f t="shared" si="5"/>
        <v>12</v>
      </c>
      <c r="AI57" s="80">
        <f>SUM(AI52:AI56)</f>
        <v>16471944</v>
      </c>
      <c r="AJ57" s="81"/>
      <c r="AK57" s="82">
        <v>3087430.19</v>
      </c>
      <c r="AL57" s="82">
        <v>756775.93</v>
      </c>
      <c r="AM57" s="83">
        <v>20000</v>
      </c>
    </row>
    <row r="58" spans="1:39" s="37" customFormat="1" ht="49.5" customHeight="1">
      <c r="A58" s="25">
        <v>40</v>
      </c>
      <c r="B58" s="26" t="s">
        <v>176</v>
      </c>
      <c r="C58" s="27" t="s">
        <v>177</v>
      </c>
      <c r="D58" s="28" t="s">
        <v>178</v>
      </c>
      <c r="E58" s="260">
        <v>1999</v>
      </c>
      <c r="F58" s="260" t="s">
        <v>74</v>
      </c>
      <c r="G58" s="28">
        <v>2</v>
      </c>
      <c r="H58" s="264"/>
      <c r="I58" s="29">
        <v>16461</v>
      </c>
      <c r="J58" s="29">
        <v>4380</v>
      </c>
      <c r="K58" s="260" t="s">
        <v>179</v>
      </c>
      <c r="L58" s="264" t="s">
        <v>180</v>
      </c>
      <c r="M58" s="260" t="s">
        <v>181</v>
      </c>
      <c r="N58" s="265" t="s">
        <v>182</v>
      </c>
      <c r="O58" s="28" t="s">
        <v>55</v>
      </c>
      <c r="P58" s="29" t="s">
        <v>55</v>
      </c>
      <c r="Q58" s="28" t="s">
        <v>56</v>
      </c>
      <c r="R58" s="29" t="s">
        <v>55</v>
      </c>
      <c r="S58" s="260" t="s">
        <v>55</v>
      </c>
      <c r="T58" s="260" t="s">
        <v>183</v>
      </c>
      <c r="U58" s="260">
        <v>42</v>
      </c>
      <c r="V58" s="260" t="s">
        <v>89</v>
      </c>
      <c r="W58" s="260" t="s">
        <v>55</v>
      </c>
      <c r="X58" s="260" t="s">
        <v>55</v>
      </c>
      <c r="Y58" s="260" t="s">
        <v>55</v>
      </c>
      <c r="Z58" s="30">
        <v>6754905.29</v>
      </c>
      <c r="AA58" s="30">
        <f aca="true" t="shared" si="6" ref="AA58:AA65">J58*500</f>
        <v>2190000</v>
      </c>
      <c r="AB58" s="31">
        <v>7014451.58</v>
      </c>
      <c r="AC58" s="30" t="str">
        <f aca="true" t="shared" si="7" ref="AC58:AC65">IF(AA58&gt;Z58,"wartość odtworzeniowa","wartość księgowa brutto")</f>
        <v>wartość księgowa brutto</v>
      </c>
      <c r="AD58" s="89"/>
      <c r="AE58" s="31"/>
      <c r="AF58" s="32"/>
      <c r="AG58" s="33"/>
      <c r="AH58" s="84">
        <f t="shared" si="5"/>
        <v>0</v>
      </c>
      <c r="AI58" s="35">
        <f>11204040+678158.98</f>
        <v>11882198.98</v>
      </c>
      <c r="AJ58" s="67" t="s">
        <v>58</v>
      </c>
      <c r="AK58" s="35"/>
      <c r="AL58" s="35"/>
      <c r="AM58" s="36"/>
    </row>
    <row r="59" spans="1:39" s="37" customFormat="1" ht="49.5" customHeight="1">
      <c r="A59" s="38">
        <v>41</v>
      </c>
      <c r="B59" s="85" t="s">
        <v>176</v>
      </c>
      <c r="C59" s="39" t="s">
        <v>177</v>
      </c>
      <c r="D59" s="41" t="s">
        <v>184</v>
      </c>
      <c r="E59" s="260"/>
      <c r="F59" s="260"/>
      <c r="G59" s="41">
        <v>2</v>
      </c>
      <c r="H59" s="264"/>
      <c r="I59" s="42">
        <v>5000</v>
      </c>
      <c r="J59" s="42">
        <v>1182.4</v>
      </c>
      <c r="K59" s="260"/>
      <c r="L59" s="264"/>
      <c r="M59" s="260"/>
      <c r="N59" s="265"/>
      <c r="O59" s="41" t="s">
        <v>55</v>
      </c>
      <c r="P59" s="42" t="s">
        <v>55</v>
      </c>
      <c r="Q59" s="41" t="s">
        <v>56</v>
      </c>
      <c r="R59" s="42" t="s">
        <v>55</v>
      </c>
      <c r="S59" s="260"/>
      <c r="T59" s="260"/>
      <c r="U59" s="260"/>
      <c r="V59" s="260"/>
      <c r="W59" s="260"/>
      <c r="X59" s="260"/>
      <c r="Y59" s="260"/>
      <c r="Z59" s="43">
        <v>2088326.29</v>
      </c>
      <c r="AA59" s="43">
        <f t="shared" si="6"/>
        <v>591200</v>
      </c>
      <c r="AB59" s="44">
        <v>2126504.59</v>
      </c>
      <c r="AC59" s="43" t="str">
        <f t="shared" si="7"/>
        <v>wartość księgowa brutto</v>
      </c>
      <c r="AD59" s="44"/>
      <c r="AE59" s="44"/>
      <c r="AF59" s="45"/>
      <c r="AG59" s="46"/>
      <c r="AH59" s="34">
        <f t="shared" si="5"/>
        <v>0</v>
      </c>
      <c r="AI59" s="47">
        <v>3024579.2</v>
      </c>
      <c r="AJ59" s="56" t="s">
        <v>58</v>
      </c>
      <c r="AK59" s="47"/>
      <c r="AL59" s="47"/>
      <c r="AM59" s="48"/>
    </row>
    <row r="60" spans="1:39" s="37" customFormat="1" ht="49.5" customHeight="1">
      <c r="A60" s="38">
        <v>42</v>
      </c>
      <c r="B60" s="85" t="s">
        <v>176</v>
      </c>
      <c r="C60" s="39" t="s">
        <v>177</v>
      </c>
      <c r="D60" s="41" t="s">
        <v>185</v>
      </c>
      <c r="E60" s="260"/>
      <c r="F60" s="260"/>
      <c r="G60" s="41">
        <v>1</v>
      </c>
      <c r="H60" s="264"/>
      <c r="I60" s="42">
        <v>850</v>
      </c>
      <c r="J60" s="42">
        <v>151.9</v>
      </c>
      <c r="K60" s="260"/>
      <c r="L60" s="264"/>
      <c r="M60" s="260"/>
      <c r="N60" s="265"/>
      <c r="O60" s="41" t="s">
        <v>55</v>
      </c>
      <c r="P60" s="42" t="s">
        <v>55</v>
      </c>
      <c r="Q60" s="41" t="s">
        <v>56</v>
      </c>
      <c r="R60" s="42" t="s">
        <v>55</v>
      </c>
      <c r="S60" s="260"/>
      <c r="T60" s="260"/>
      <c r="U60" s="260"/>
      <c r="V60" s="260"/>
      <c r="W60" s="260"/>
      <c r="X60" s="260"/>
      <c r="Y60" s="260"/>
      <c r="Z60" s="43">
        <v>557352.74</v>
      </c>
      <c r="AA60" s="43">
        <f t="shared" si="6"/>
        <v>75950</v>
      </c>
      <c r="AB60" s="44">
        <v>557352.74</v>
      </c>
      <c r="AC60" s="43" t="str">
        <f t="shared" si="7"/>
        <v>wartość księgowa brutto</v>
      </c>
      <c r="AD60" s="44"/>
      <c r="AE60" s="44"/>
      <c r="AF60" s="45"/>
      <c r="AG60" s="46"/>
      <c r="AH60" s="34">
        <f t="shared" si="5"/>
        <v>0</v>
      </c>
      <c r="AI60" s="47">
        <v>557352.74</v>
      </c>
      <c r="AJ60" s="43" t="str">
        <f>IF(AH60&gt;AG60,"wartość odtworzeniowa","wartość księgowa brutto")</f>
        <v>wartość księgowa brutto</v>
      </c>
      <c r="AK60" s="47"/>
      <c r="AL60" s="47"/>
      <c r="AM60" s="48"/>
    </row>
    <row r="61" spans="1:39" s="37" customFormat="1" ht="49.5" customHeight="1">
      <c r="A61" s="38">
        <v>43</v>
      </c>
      <c r="B61" s="85" t="s">
        <v>176</v>
      </c>
      <c r="C61" s="39" t="s">
        <v>177</v>
      </c>
      <c r="D61" s="41" t="s">
        <v>186</v>
      </c>
      <c r="E61" s="260"/>
      <c r="F61" s="260"/>
      <c r="G61" s="41">
        <v>1</v>
      </c>
      <c r="H61" s="264"/>
      <c r="I61" s="42">
        <v>125</v>
      </c>
      <c r="J61" s="42">
        <v>43.3</v>
      </c>
      <c r="K61" s="260"/>
      <c r="L61" s="264"/>
      <c r="M61" s="260"/>
      <c r="N61" s="265"/>
      <c r="O61" s="41" t="s">
        <v>55</v>
      </c>
      <c r="P61" s="42" t="s">
        <v>55</v>
      </c>
      <c r="Q61" s="41" t="s">
        <v>56</v>
      </c>
      <c r="R61" s="42" t="s">
        <v>55</v>
      </c>
      <c r="S61" s="260"/>
      <c r="T61" s="260"/>
      <c r="U61" s="260"/>
      <c r="V61" s="260"/>
      <c r="W61" s="260"/>
      <c r="X61" s="260"/>
      <c r="Y61" s="260"/>
      <c r="Z61" s="43">
        <v>211418.2</v>
      </c>
      <c r="AA61" s="43">
        <f t="shared" si="6"/>
        <v>21650</v>
      </c>
      <c r="AB61" s="44">
        <v>211418.2</v>
      </c>
      <c r="AC61" s="43" t="str">
        <f t="shared" si="7"/>
        <v>wartość księgowa brutto</v>
      </c>
      <c r="AD61" s="44"/>
      <c r="AE61" s="44"/>
      <c r="AF61" s="45"/>
      <c r="AG61" s="46"/>
      <c r="AH61" s="34">
        <f t="shared" si="5"/>
        <v>0</v>
      </c>
      <c r="AI61" s="47">
        <v>211418.2</v>
      </c>
      <c r="AJ61" s="43" t="str">
        <f>IF(AH61&gt;AG61,"wartość odtworzeniowa","wartość księgowa brutto")</f>
        <v>wartość księgowa brutto</v>
      </c>
      <c r="AK61" s="47"/>
      <c r="AL61" s="47"/>
      <c r="AM61" s="48"/>
    </row>
    <row r="62" spans="1:39" s="37" customFormat="1" ht="49.5" customHeight="1">
      <c r="A62" s="38">
        <v>44</v>
      </c>
      <c r="B62" s="85" t="s">
        <v>176</v>
      </c>
      <c r="C62" s="39" t="s">
        <v>177</v>
      </c>
      <c r="D62" s="41" t="s">
        <v>187</v>
      </c>
      <c r="E62" s="260"/>
      <c r="F62" s="260"/>
      <c r="G62" s="41">
        <v>1</v>
      </c>
      <c r="H62" s="264"/>
      <c r="I62" s="42">
        <v>1934</v>
      </c>
      <c r="J62" s="42">
        <v>457.9</v>
      </c>
      <c r="K62" s="260"/>
      <c r="L62" s="264"/>
      <c r="M62" s="260"/>
      <c r="N62" s="265"/>
      <c r="O62" s="41" t="s">
        <v>55</v>
      </c>
      <c r="P62" s="42" t="s">
        <v>55</v>
      </c>
      <c r="Q62" s="41" t="s">
        <v>56</v>
      </c>
      <c r="R62" s="42" t="s">
        <v>55</v>
      </c>
      <c r="S62" s="260"/>
      <c r="T62" s="260"/>
      <c r="U62" s="260"/>
      <c r="V62" s="260"/>
      <c r="W62" s="260"/>
      <c r="X62" s="260"/>
      <c r="Y62" s="260"/>
      <c r="Z62" s="43">
        <v>611615.78</v>
      </c>
      <c r="AA62" s="43">
        <f t="shared" si="6"/>
        <v>228950</v>
      </c>
      <c r="AB62" s="44">
        <v>633930.53</v>
      </c>
      <c r="AC62" s="43" t="str">
        <f t="shared" si="7"/>
        <v>wartość księgowa brutto</v>
      </c>
      <c r="AD62" s="44"/>
      <c r="AE62" s="44"/>
      <c r="AF62" s="45"/>
      <c r="AG62" s="46"/>
      <c r="AH62" s="34">
        <f t="shared" si="5"/>
        <v>0</v>
      </c>
      <c r="AI62" s="47">
        <v>1463906.3</v>
      </c>
      <c r="AJ62" s="56" t="s">
        <v>58</v>
      </c>
      <c r="AK62" s="47"/>
      <c r="AL62" s="47"/>
      <c r="AM62" s="48"/>
    </row>
    <row r="63" spans="1:39" s="37" customFormat="1" ht="49.5" customHeight="1">
      <c r="A63" s="38">
        <v>45</v>
      </c>
      <c r="B63" s="85" t="s">
        <v>176</v>
      </c>
      <c r="C63" s="39" t="s">
        <v>177</v>
      </c>
      <c r="D63" s="41" t="s">
        <v>188</v>
      </c>
      <c r="E63" s="260"/>
      <c r="F63" s="260"/>
      <c r="G63" s="41">
        <v>2</v>
      </c>
      <c r="H63" s="264"/>
      <c r="I63" s="42">
        <v>12015</v>
      </c>
      <c r="J63" s="42">
        <v>2761</v>
      </c>
      <c r="K63" s="260"/>
      <c r="L63" s="264"/>
      <c r="M63" s="260"/>
      <c r="N63" s="265"/>
      <c r="O63" s="41" t="s">
        <v>55</v>
      </c>
      <c r="P63" s="42" t="s">
        <v>55</v>
      </c>
      <c r="Q63" s="41" t="s">
        <v>56</v>
      </c>
      <c r="R63" s="42" t="s">
        <v>55</v>
      </c>
      <c r="S63" s="260"/>
      <c r="T63" s="260"/>
      <c r="U63" s="260"/>
      <c r="V63" s="260"/>
      <c r="W63" s="260"/>
      <c r="X63" s="260"/>
      <c r="Y63" s="260"/>
      <c r="Z63" s="43">
        <v>4027047.09</v>
      </c>
      <c r="AA63" s="43">
        <f t="shared" si="6"/>
        <v>1380500</v>
      </c>
      <c r="AB63" s="44">
        <v>4480585.07</v>
      </c>
      <c r="AC63" s="43" t="str">
        <f t="shared" si="7"/>
        <v>wartość księgowa brutto</v>
      </c>
      <c r="AD63" s="44"/>
      <c r="AE63" s="44"/>
      <c r="AF63" s="45"/>
      <c r="AG63" s="46"/>
      <c r="AH63" s="34">
        <f t="shared" si="5"/>
        <v>0</v>
      </c>
      <c r="AI63" s="47">
        <v>5552371</v>
      </c>
      <c r="AJ63" s="56" t="s">
        <v>58</v>
      </c>
      <c r="AK63" s="47"/>
      <c r="AL63" s="47"/>
      <c r="AM63" s="48"/>
    </row>
    <row r="64" spans="1:39" s="37" customFormat="1" ht="49.5" customHeight="1">
      <c r="A64" s="38">
        <v>46</v>
      </c>
      <c r="B64" s="85" t="s">
        <v>176</v>
      </c>
      <c r="C64" s="39" t="s">
        <v>177</v>
      </c>
      <c r="D64" s="41" t="s">
        <v>189</v>
      </c>
      <c r="E64" s="260"/>
      <c r="F64" s="260"/>
      <c r="G64" s="41">
        <v>2</v>
      </c>
      <c r="H64" s="264"/>
      <c r="I64" s="42">
        <v>3526</v>
      </c>
      <c r="J64" s="42">
        <v>558.8</v>
      </c>
      <c r="K64" s="260"/>
      <c r="L64" s="264"/>
      <c r="M64" s="260"/>
      <c r="N64" s="265"/>
      <c r="O64" s="41" t="s">
        <v>55</v>
      </c>
      <c r="P64" s="42" t="s">
        <v>55</v>
      </c>
      <c r="Q64" s="41" t="s">
        <v>56</v>
      </c>
      <c r="R64" s="42" t="s">
        <v>55</v>
      </c>
      <c r="S64" s="260"/>
      <c r="T64" s="260"/>
      <c r="U64" s="260"/>
      <c r="V64" s="260"/>
      <c r="W64" s="260"/>
      <c r="X64" s="260"/>
      <c r="Y64" s="260"/>
      <c r="Z64" s="43">
        <v>2148413.31</v>
      </c>
      <c r="AA64" s="43">
        <f t="shared" si="6"/>
        <v>279400</v>
      </c>
      <c r="AB64" s="44">
        <v>2148413.31</v>
      </c>
      <c r="AC64" s="43" t="str">
        <f t="shared" si="7"/>
        <v>wartość księgowa brutto</v>
      </c>
      <c r="AD64" s="44"/>
      <c r="AE64" s="44"/>
      <c r="AF64" s="45"/>
      <c r="AG64" s="46"/>
      <c r="AH64" s="34">
        <f t="shared" si="5"/>
        <v>0</v>
      </c>
      <c r="AI64" s="47">
        <v>2588361.6</v>
      </c>
      <c r="AJ64" s="56" t="s">
        <v>58</v>
      </c>
      <c r="AK64" s="47"/>
      <c r="AL64" s="47"/>
      <c r="AM64" s="48"/>
    </row>
    <row r="65" spans="1:39" s="37" customFormat="1" ht="49.5" customHeight="1">
      <c r="A65" s="38">
        <v>47</v>
      </c>
      <c r="B65" s="86" t="s">
        <v>176</v>
      </c>
      <c r="C65" s="87" t="s">
        <v>177</v>
      </c>
      <c r="D65" s="40" t="s">
        <v>190</v>
      </c>
      <c r="E65" s="260"/>
      <c r="F65" s="260"/>
      <c r="G65" s="40">
        <v>1</v>
      </c>
      <c r="H65" s="264"/>
      <c r="I65" s="50">
        <v>660</v>
      </c>
      <c r="J65" s="50">
        <v>163</v>
      </c>
      <c r="K65" s="260"/>
      <c r="L65" s="264"/>
      <c r="M65" s="260"/>
      <c r="N65" s="50" t="s">
        <v>61</v>
      </c>
      <c r="O65" s="40" t="s">
        <v>55</v>
      </c>
      <c r="P65" s="50" t="s">
        <v>55</v>
      </c>
      <c r="Q65" s="40" t="s">
        <v>56</v>
      </c>
      <c r="R65" s="50" t="s">
        <v>56</v>
      </c>
      <c r="S65" s="260"/>
      <c r="T65" s="260"/>
      <c r="U65" s="260"/>
      <c r="V65" s="260"/>
      <c r="W65" s="260"/>
      <c r="X65" s="260"/>
      <c r="Y65" s="260"/>
      <c r="Z65" s="51">
        <v>116954.12</v>
      </c>
      <c r="AA65" s="51">
        <f t="shared" si="6"/>
        <v>81500</v>
      </c>
      <c r="AB65" s="52">
        <v>116954.12</v>
      </c>
      <c r="AC65" s="51" t="str">
        <f t="shared" si="7"/>
        <v>wartość księgowa brutto</v>
      </c>
      <c r="AD65" s="52"/>
      <c r="AE65" s="52"/>
      <c r="AF65" s="53"/>
      <c r="AG65" s="54"/>
      <c r="AH65" s="34">
        <f t="shared" si="5"/>
        <v>0</v>
      </c>
      <c r="AI65" s="47">
        <v>289162</v>
      </c>
      <c r="AJ65" s="56" t="s">
        <v>58</v>
      </c>
      <c r="AK65" s="47"/>
      <c r="AL65" s="47"/>
      <c r="AM65" s="48"/>
    </row>
    <row r="66" spans="1:39" s="37" customFormat="1" ht="49.5" customHeight="1">
      <c r="A66" s="38">
        <v>48</v>
      </c>
      <c r="B66" s="86" t="s">
        <v>176</v>
      </c>
      <c r="C66" s="87" t="s">
        <v>177</v>
      </c>
      <c r="D66" s="40" t="s">
        <v>191</v>
      </c>
      <c r="E66" s="60"/>
      <c r="F66" s="60"/>
      <c r="G66" s="40"/>
      <c r="H66" s="61"/>
      <c r="I66" s="50"/>
      <c r="J66" s="50"/>
      <c r="K66" s="40" t="s">
        <v>192</v>
      </c>
      <c r="L66" s="50"/>
      <c r="M66" s="40"/>
      <c r="N66" s="50"/>
      <c r="O66" s="40"/>
      <c r="P66" s="50"/>
      <c r="Q66" s="40"/>
      <c r="R66" s="50"/>
      <c r="S66" s="60"/>
      <c r="T66" s="60"/>
      <c r="U66" s="60"/>
      <c r="V66" s="60"/>
      <c r="W66" s="60"/>
      <c r="X66" s="60"/>
      <c r="Y66" s="60"/>
      <c r="Z66" s="51"/>
      <c r="AA66" s="51"/>
      <c r="AB66" s="52">
        <v>1755383.35</v>
      </c>
      <c r="AC66" s="51" t="s">
        <v>66</v>
      </c>
      <c r="AD66" s="52"/>
      <c r="AE66" s="52"/>
      <c r="AF66" s="53"/>
      <c r="AG66" s="54"/>
      <c r="AH66" s="34"/>
      <c r="AI66" s="47">
        <v>1755383.35</v>
      </c>
      <c r="AJ66" s="43" t="str">
        <f aca="true" t="shared" si="8" ref="AJ66:AJ71">IF(AH66&gt;AG66,"wartość odtworzeniowa","wartość księgowa brutto")</f>
        <v>wartość księgowa brutto</v>
      </c>
      <c r="AK66" s="47"/>
      <c r="AL66" s="47"/>
      <c r="AM66" s="48"/>
    </row>
    <row r="67" spans="1:39" s="37" customFormat="1" ht="49.5" customHeight="1">
      <c r="A67" s="38">
        <v>49</v>
      </c>
      <c r="B67" s="86" t="s">
        <v>176</v>
      </c>
      <c r="C67" s="87" t="s">
        <v>177</v>
      </c>
      <c r="D67" s="40" t="s">
        <v>193</v>
      </c>
      <c r="E67" s="60"/>
      <c r="F67" s="60"/>
      <c r="G67" s="41"/>
      <c r="H67" s="61"/>
      <c r="I67" s="42"/>
      <c r="J67" s="42"/>
      <c r="K67" s="41" t="s">
        <v>194</v>
      </c>
      <c r="L67" s="42"/>
      <c r="M67" s="41"/>
      <c r="N67" s="42"/>
      <c r="O67" s="41"/>
      <c r="P67" s="42"/>
      <c r="Q67" s="41"/>
      <c r="R67" s="42"/>
      <c r="S67" s="60"/>
      <c r="T67" s="60"/>
      <c r="U67" s="60"/>
      <c r="V67" s="60"/>
      <c r="W67" s="60"/>
      <c r="X67" s="60"/>
      <c r="Y67" s="60"/>
      <c r="Z67" s="43"/>
      <c r="AA67" s="43"/>
      <c r="AB67" s="44">
        <v>459178.16</v>
      </c>
      <c r="AC67" s="51" t="s">
        <v>66</v>
      </c>
      <c r="AD67" s="44"/>
      <c r="AE67" s="44"/>
      <c r="AF67" s="45"/>
      <c r="AG67" s="46"/>
      <c r="AH67" s="34"/>
      <c r="AI67" s="47">
        <v>459178.16</v>
      </c>
      <c r="AJ67" s="43" t="str">
        <f t="shared" si="8"/>
        <v>wartość księgowa brutto</v>
      </c>
      <c r="AK67" s="47"/>
      <c r="AL67" s="47"/>
      <c r="AM67" s="48"/>
    </row>
    <row r="68" spans="1:39" s="37" customFormat="1" ht="49.5" customHeight="1">
      <c r="A68" s="38">
        <v>50</v>
      </c>
      <c r="B68" s="85" t="s">
        <v>176</v>
      </c>
      <c r="C68" s="39" t="s">
        <v>177</v>
      </c>
      <c r="D68" s="41" t="s">
        <v>195</v>
      </c>
      <c r="E68" s="60"/>
      <c r="F68" s="60"/>
      <c r="G68" s="41"/>
      <c r="H68" s="61"/>
      <c r="I68" s="42"/>
      <c r="J68" s="42"/>
      <c r="K68" s="41" t="s">
        <v>104</v>
      </c>
      <c r="L68" s="42"/>
      <c r="M68" s="41"/>
      <c r="N68" s="42"/>
      <c r="O68" s="41"/>
      <c r="P68" s="42"/>
      <c r="Q68" s="41"/>
      <c r="R68" s="42"/>
      <c r="S68" s="60"/>
      <c r="T68" s="60"/>
      <c r="U68" s="60"/>
      <c r="V68" s="60"/>
      <c r="W68" s="60"/>
      <c r="X68" s="60"/>
      <c r="Y68" s="60"/>
      <c r="Z68" s="43"/>
      <c r="AA68" s="43"/>
      <c r="AB68" s="44">
        <v>19196.67</v>
      </c>
      <c r="AC68" s="51" t="s">
        <v>66</v>
      </c>
      <c r="AD68" s="44"/>
      <c r="AE68" s="44"/>
      <c r="AF68" s="45"/>
      <c r="AG68" s="46"/>
      <c r="AH68" s="34"/>
      <c r="AI68" s="47">
        <v>19196.67</v>
      </c>
      <c r="AJ68" s="43" t="str">
        <f t="shared" si="8"/>
        <v>wartość księgowa brutto</v>
      </c>
      <c r="AK68" s="47"/>
      <c r="AL68" s="47"/>
      <c r="AM68" s="48"/>
    </row>
    <row r="69" spans="1:39" s="37" customFormat="1" ht="49.5" customHeight="1">
      <c r="A69" s="38">
        <v>51</v>
      </c>
      <c r="B69" s="85" t="s">
        <v>176</v>
      </c>
      <c r="C69" s="39" t="s">
        <v>177</v>
      </c>
      <c r="D69" s="40" t="s">
        <v>196</v>
      </c>
      <c r="E69" s="60"/>
      <c r="F69" s="60"/>
      <c r="G69" s="41"/>
      <c r="H69" s="61"/>
      <c r="I69" s="42"/>
      <c r="J69" s="42"/>
      <c r="K69" s="41"/>
      <c r="L69" s="42" t="s">
        <v>180</v>
      </c>
      <c r="M69" s="41"/>
      <c r="N69" s="42"/>
      <c r="O69" s="41"/>
      <c r="P69" s="42"/>
      <c r="Q69" s="41"/>
      <c r="R69" s="42"/>
      <c r="S69" s="60"/>
      <c r="T69" s="60"/>
      <c r="U69" s="60"/>
      <c r="V69" s="60"/>
      <c r="W69" s="60"/>
      <c r="X69" s="60"/>
      <c r="Y69" s="60"/>
      <c r="Z69" s="43"/>
      <c r="AA69" s="43"/>
      <c r="AB69" s="44">
        <v>121166.01</v>
      </c>
      <c r="AC69" s="51" t="s">
        <v>66</v>
      </c>
      <c r="AD69" s="44"/>
      <c r="AE69" s="44"/>
      <c r="AF69" s="45"/>
      <c r="AG69" s="46"/>
      <c r="AH69" s="34"/>
      <c r="AI69" s="47">
        <v>121166.01</v>
      </c>
      <c r="AJ69" s="43" t="str">
        <f t="shared" si="8"/>
        <v>wartość księgowa brutto</v>
      </c>
      <c r="AK69" s="47"/>
      <c r="AL69" s="47"/>
      <c r="AM69" s="48"/>
    </row>
    <row r="70" spans="1:39" s="37" customFormat="1" ht="49.5" customHeight="1">
      <c r="A70" s="38">
        <v>52</v>
      </c>
      <c r="B70" s="85" t="s">
        <v>176</v>
      </c>
      <c r="C70" s="39" t="s">
        <v>177</v>
      </c>
      <c r="D70" s="41" t="s">
        <v>197</v>
      </c>
      <c r="E70" s="40">
        <v>2005</v>
      </c>
      <c r="F70" s="60"/>
      <c r="G70" s="41"/>
      <c r="H70" s="61"/>
      <c r="I70" s="42"/>
      <c r="J70" s="42"/>
      <c r="K70" s="41"/>
      <c r="L70" s="42"/>
      <c r="M70" s="41"/>
      <c r="N70" s="42"/>
      <c r="O70" s="41"/>
      <c r="P70" s="42"/>
      <c r="Q70" s="41"/>
      <c r="R70" s="42"/>
      <c r="S70" s="60"/>
      <c r="T70" s="60"/>
      <c r="U70" s="60"/>
      <c r="V70" s="60"/>
      <c r="W70" s="60"/>
      <c r="X70" s="60"/>
      <c r="Y70" s="60"/>
      <c r="Z70" s="43"/>
      <c r="AA70" s="43"/>
      <c r="AB70" s="44">
        <v>6171.98</v>
      </c>
      <c r="AC70" s="51" t="s">
        <v>66</v>
      </c>
      <c r="AD70" s="44"/>
      <c r="AE70" s="44"/>
      <c r="AF70" s="45"/>
      <c r="AG70" s="46"/>
      <c r="AH70" s="34"/>
      <c r="AI70" s="47">
        <v>6171.98</v>
      </c>
      <c r="AJ70" s="43" t="str">
        <f t="shared" si="8"/>
        <v>wartość księgowa brutto</v>
      </c>
      <c r="AK70" s="47"/>
      <c r="AL70" s="47"/>
      <c r="AM70" s="48"/>
    </row>
    <row r="71" spans="1:39" s="37" customFormat="1" ht="49.5" customHeight="1">
      <c r="A71" s="38">
        <v>53</v>
      </c>
      <c r="B71" s="128" t="s">
        <v>176</v>
      </c>
      <c r="C71" s="129" t="s">
        <v>177</v>
      </c>
      <c r="D71" s="60" t="s">
        <v>198</v>
      </c>
      <c r="E71" s="40">
        <v>2005</v>
      </c>
      <c r="F71" s="60"/>
      <c r="G71" s="60"/>
      <c r="H71" s="61"/>
      <c r="I71" s="61"/>
      <c r="J71" s="61"/>
      <c r="K71" s="60"/>
      <c r="L71" s="61"/>
      <c r="M71" s="60"/>
      <c r="N71" s="61"/>
      <c r="O71" s="60"/>
      <c r="P71" s="61"/>
      <c r="Q71" s="60"/>
      <c r="R71" s="61"/>
      <c r="S71" s="60"/>
      <c r="T71" s="60"/>
      <c r="U71" s="60"/>
      <c r="V71" s="60"/>
      <c r="W71" s="60"/>
      <c r="X71" s="60"/>
      <c r="Y71" s="60"/>
      <c r="Z71" s="62"/>
      <c r="AA71" s="62"/>
      <c r="AB71" s="63">
        <v>166753.95</v>
      </c>
      <c r="AC71" s="51" t="s">
        <v>66</v>
      </c>
      <c r="AD71" s="63"/>
      <c r="AE71" s="63"/>
      <c r="AF71" s="64"/>
      <c r="AG71" s="65"/>
      <c r="AH71" s="34"/>
      <c r="AI71" s="47">
        <v>166753.95</v>
      </c>
      <c r="AJ71" s="43" t="str">
        <f t="shared" si="8"/>
        <v>wartość księgowa brutto</v>
      </c>
      <c r="AK71" s="47"/>
      <c r="AL71" s="47"/>
      <c r="AM71" s="48"/>
    </row>
    <row r="72" spans="1:39" s="37" customFormat="1" ht="49.5" customHeight="1">
      <c r="A72" s="49">
        <v>54</v>
      </c>
      <c r="B72" s="86" t="s">
        <v>176</v>
      </c>
      <c r="C72" s="87" t="s">
        <v>177</v>
      </c>
      <c r="D72" s="40" t="s">
        <v>199</v>
      </c>
      <c r="E72" s="40">
        <v>1999</v>
      </c>
      <c r="F72" s="60"/>
      <c r="G72" s="40">
        <v>2</v>
      </c>
      <c r="H72" s="50">
        <v>1250.6</v>
      </c>
      <c r="I72" s="50">
        <v>5075</v>
      </c>
      <c r="J72" s="50">
        <v>1104.8</v>
      </c>
      <c r="K72" s="40" t="s">
        <v>200</v>
      </c>
      <c r="L72" s="50" t="s">
        <v>72</v>
      </c>
      <c r="M72" s="40" t="s">
        <v>201</v>
      </c>
      <c r="N72" s="50" t="s">
        <v>202</v>
      </c>
      <c r="O72" s="40" t="s">
        <v>55</v>
      </c>
      <c r="P72" s="50" t="s">
        <v>55</v>
      </c>
      <c r="Q72" s="40" t="s">
        <v>56</v>
      </c>
      <c r="R72" s="50" t="s">
        <v>55</v>
      </c>
      <c r="S72" s="40" t="s">
        <v>56</v>
      </c>
      <c r="T72" s="40" t="s">
        <v>74</v>
      </c>
      <c r="U72" s="40" t="s">
        <v>74</v>
      </c>
      <c r="V72" s="40" t="s">
        <v>110</v>
      </c>
      <c r="W72" s="40" t="s">
        <v>56</v>
      </c>
      <c r="X72" s="40" t="s">
        <v>56</v>
      </c>
      <c r="Y72" s="40" t="s">
        <v>56</v>
      </c>
      <c r="Z72" s="51"/>
      <c r="AA72" s="51"/>
      <c r="AB72" s="52">
        <v>1768110.83</v>
      </c>
      <c r="AC72" s="51" t="s">
        <v>66</v>
      </c>
      <c r="AD72" s="52"/>
      <c r="AE72" s="52"/>
      <c r="AF72" s="53"/>
      <c r="AG72" s="54"/>
      <c r="AH72" s="55"/>
      <c r="AI72" s="56">
        <f>2218438.4+93979.06</f>
        <v>2312417.46</v>
      </c>
      <c r="AJ72" s="56" t="s">
        <v>58</v>
      </c>
      <c r="AK72" s="56"/>
      <c r="AL72" s="56"/>
      <c r="AM72" s="57"/>
    </row>
    <row r="73" spans="1:39" s="37" customFormat="1" ht="49.5" customHeight="1">
      <c r="A73" s="69"/>
      <c r="B73" s="70" t="s">
        <v>176</v>
      </c>
      <c r="C73" s="71"/>
      <c r="D73" s="73"/>
      <c r="E73" s="73"/>
      <c r="F73" s="73"/>
      <c r="G73" s="73"/>
      <c r="H73" s="74"/>
      <c r="I73" s="74"/>
      <c r="J73" s="74"/>
      <c r="K73" s="73"/>
      <c r="L73" s="74"/>
      <c r="M73" s="73"/>
      <c r="N73" s="74"/>
      <c r="O73" s="73"/>
      <c r="P73" s="74"/>
      <c r="Q73" s="73"/>
      <c r="R73" s="74"/>
      <c r="S73" s="73"/>
      <c r="T73" s="73"/>
      <c r="U73" s="73"/>
      <c r="V73" s="73"/>
      <c r="W73" s="73"/>
      <c r="X73" s="73"/>
      <c r="Y73" s="73"/>
      <c r="Z73" s="75">
        <f>SUM(Z58:Z65)</f>
        <v>16516032.819999998</v>
      </c>
      <c r="AA73" s="75">
        <f>SUM(AA58:AA65)</f>
        <v>4849150</v>
      </c>
      <c r="AB73" s="76">
        <v>21585571.09</v>
      </c>
      <c r="AC73" s="75"/>
      <c r="AD73" s="76">
        <v>3315892.35</v>
      </c>
      <c r="AE73" s="76">
        <v>10000</v>
      </c>
      <c r="AF73" s="77">
        <v>40544</v>
      </c>
      <c r="AG73" s="78">
        <v>40908</v>
      </c>
      <c r="AH73" s="88">
        <f aca="true" t="shared" si="9" ref="AH73:AH78">ROUNDUP(DAYS360(AF73,AG73)/30,0)</f>
        <v>12</v>
      </c>
      <c r="AI73" s="80">
        <f>SUM(AI58:AI72)</f>
        <v>30409617.600000005</v>
      </c>
      <c r="AJ73" s="81"/>
      <c r="AK73" s="82">
        <v>3608950.88</v>
      </c>
      <c r="AL73" s="82">
        <v>384443.96</v>
      </c>
      <c r="AM73" s="83">
        <v>0</v>
      </c>
    </row>
    <row r="74" spans="1:39" s="37" customFormat="1" ht="49.5" customHeight="1">
      <c r="A74" s="25">
        <v>55</v>
      </c>
      <c r="B74" s="26" t="s">
        <v>203</v>
      </c>
      <c r="C74" s="27" t="s">
        <v>204</v>
      </c>
      <c r="D74" s="28" t="s">
        <v>205</v>
      </c>
      <c r="E74" s="28">
        <v>1998</v>
      </c>
      <c r="F74" s="28"/>
      <c r="G74" s="28" t="s">
        <v>206</v>
      </c>
      <c r="H74" s="29">
        <v>420</v>
      </c>
      <c r="I74" s="29">
        <v>3050</v>
      </c>
      <c r="J74" s="29">
        <v>943.6</v>
      </c>
      <c r="K74" s="28" t="s">
        <v>86</v>
      </c>
      <c r="L74" s="29" t="s">
        <v>140</v>
      </c>
      <c r="M74" s="28" t="s">
        <v>72</v>
      </c>
      <c r="N74" s="29" t="s">
        <v>53</v>
      </c>
      <c r="O74" s="28" t="s">
        <v>55</v>
      </c>
      <c r="P74" s="29" t="s">
        <v>55</v>
      </c>
      <c r="Q74" s="28" t="s">
        <v>55</v>
      </c>
      <c r="R74" s="29" t="s">
        <v>55</v>
      </c>
      <c r="S74" s="260"/>
      <c r="T74" s="260">
        <v>2</v>
      </c>
      <c r="U74" s="260">
        <v>24</v>
      </c>
      <c r="V74" s="260" t="s">
        <v>89</v>
      </c>
      <c r="W74" s="260" t="s">
        <v>55</v>
      </c>
      <c r="X74" s="260" t="s">
        <v>55</v>
      </c>
      <c r="Y74" s="260" t="s">
        <v>55</v>
      </c>
      <c r="Z74" s="30">
        <v>1471892.91</v>
      </c>
      <c r="AA74" s="30">
        <f>J74*500</f>
        <v>471800</v>
      </c>
      <c r="AB74" s="31">
        <v>1471893</v>
      </c>
      <c r="AC74" s="30" t="str">
        <f>IF(AA74&gt;Z74,"wartość odtworzeniowa","wartość księgowa brutto")</f>
        <v>wartość księgowa brutto</v>
      </c>
      <c r="AD74" s="31"/>
      <c r="AE74" s="31"/>
      <c r="AF74" s="32"/>
      <c r="AG74" s="33"/>
      <c r="AH74" s="84">
        <f t="shared" si="9"/>
        <v>0</v>
      </c>
      <c r="AI74" s="35">
        <v>2413728</v>
      </c>
      <c r="AJ74" s="67" t="s">
        <v>58</v>
      </c>
      <c r="AK74" s="35"/>
      <c r="AL74" s="35"/>
      <c r="AM74" s="36"/>
    </row>
    <row r="75" spans="1:39" s="37" customFormat="1" ht="49.5" customHeight="1">
      <c r="A75" s="38">
        <v>56</v>
      </c>
      <c r="B75" s="85" t="s">
        <v>203</v>
      </c>
      <c r="C75" s="39" t="s">
        <v>204</v>
      </c>
      <c r="D75" s="41" t="s">
        <v>207</v>
      </c>
      <c r="E75" s="41">
        <v>1933</v>
      </c>
      <c r="F75" s="41" t="s">
        <v>208</v>
      </c>
      <c r="G75" s="41" t="s">
        <v>209</v>
      </c>
      <c r="H75" s="42">
        <v>384.5</v>
      </c>
      <c r="I75" s="42">
        <v>3492</v>
      </c>
      <c r="J75" s="42">
        <v>539</v>
      </c>
      <c r="K75" s="41" t="s">
        <v>86</v>
      </c>
      <c r="L75" s="42" t="s">
        <v>72</v>
      </c>
      <c r="M75" s="41" t="s">
        <v>72</v>
      </c>
      <c r="N75" s="42" t="s">
        <v>102</v>
      </c>
      <c r="O75" s="41" t="s">
        <v>55</v>
      </c>
      <c r="P75" s="42" t="s">
        <v>55</v>
      </c>
      <c r="Q75" s="41" t="s">
        <v>55</v>
      </c>
      <c r="R75" s="42" t="s">
        <v>55</v>
      </c>
      <c r="S75" s="260"/>
      <c r="T75" s="260"/>
      <c r="U75" s="260"/>
      <c r="V75" s="260"/>
      <c r="W75" s="260"/>
      <c r="X75" s="260"/>
      <c r="Y75" s="260"/>
      <c r="Z75" s="43">
        <v>81788.2</v>
      </c>
      <c r="AA75" s="43">
        <f>J75*500</f>
        <v>269500</v>
      </c>
      <c r="AB75" s="44">
        <v>264887</v>
      </c>
      <c r="AC75" s="43" t="str">
        <f>IF(AA75&gt;Z75,"wartość odtworzeniowa","wartość księgowa brutto")</f>
        <v>wartość odtworzeniowa</v>
      </c>
      <c r="AD75" s="44"/>
      <c r="AE75" s="44"/>
      <c r="AF75" s="45"/>
      <c r="AG75" s="46"/>
      <c r="AH75" s="34">
        <f t="shared" si="9"/>
        <v>0</v>
      </c>
      <c r="AI75" s="47">
        <v>1378762</v>
      </c>
      <c r="AJ75" s="56" t="s">
        <v>58</v>
      </c>
      <c r="AK75" s="47"/>
      <c r="AL75" s="47"/>
      <c r="AM75" s="48"/>
    </row>
    <row r="76" spans="1:39" s="37" customFormat="1" ht="49.5" customHeight="1">
      <c r="A76" s="38">
        <v>57</v>
      </c>
      <c r="B76" s="85" t="s">
        <v>203</v>
      </c>
      <c r="C76" s="39" t="s">
        <v>204</v>
      </c>
      <c r="D76" s="41" t="s">
        <v>210</v>
      </c>
      <c r="E76" s="41">
        <v>1941</v>
      </c>
      <c r="F76" s="41" t="s">
        <v>208</v>
      </c>
      <c r="G76" s="41" t="s">
        <v>211</v>
      </c>
      <c r="H76" s="42">
        <v>230.8</v>
      </c>
      <c r="I76" s="42">
        <v>1740</v>
      </c>
      <c r="J76" s="42">
        <v>277</v>
      </c>
      <c r="K76" s="41" t="s">
        <v>212</v>
      </c>
      <c r="L76" s="42" t="s">
        <v>72</v>
      </c>
      <c r="M76" s="41" t="s">
        <v>72</v>
      </c>
      <c r="N76" s="42" t="s">
        <v>102</v>
      </c>
      <c r="O76" s="41" t="s">
        <v>55</v>
      </c>
      <c r="P76" s="42" t="s">
        <v>55</v>
      </c>
      <c r="Q76" s="41" t="s">
        <v>55</v>
      </c>
      <c r="R76" s="42" t="s">
        <v>55</v>
      </c>
      <c r="S76" s="260"/>
      <c r="T76" s="260"/>
      <c r="U76" s="260"/>
      <c r="V76" s="260"/>
      <c r="W76" s="260"/>
      <c r="X76" s="260"/>
      <c r="Y76" s="260"/>
      <c r="Z76" s="43">
        <v>31666.3</v>
      </c>
      <c r="AA76" s="43">
        <f>J76*500</f>
        <v>138500</v>
      </c>
      <c r="AB76" s="44">
        <v>330672</v>
      </c>
      <c r="AC76" s="43" t="str">
        <f>IF(AA76&gt;Z76,"wartość odtworzeniowa","wartość księgowa brutto")</f>
        <v>wartość odtworzeniowa</v>
      </c>
      <c r="AD76" s="44"/>
      <c r="AE76" s="44"/>
      <c r="AF76" s="45"/>
      <c r="AG76" s="46"/>
      <c r="AH76" s="34">
        <f t="shared" si="9"/>
        <v>0</v>
      </c>
      <c r="AI76" s="47">
        <v>708566</v>
      </c>
      <c r="AJ76" s="56" t="s">
        <v>58</v>
      </c>
      <c r="AK76" s="47"/>
      <c r="AL76" s="47"/>
      <c r="AM76" s="48"/>
    </row>
    <row r="77" spans="1:39" s="37" customFormat="1" ht="49.5" customHeight="1">
      <c r="A77" s="38">
        <v>58</v>
      </c>
      <c r="B77" s="85" t="s">
        <v>203</v>
      </c>
      <c r="C77" s="39" t="s">
        <v>204</v>
      </c>
      <c r="D77" s="41" t="s">
        <v>210</v>
      </c>
      <c r="E77" s="41">
        <v>1941</v>
      </c>
      <c r="F77" s="41" t="s">
        <v>208</v>
      </c>
      <c r="G77" s="41" t="s">
        <v>211</v>
      </c>
      <c r="H77" s="42">
        <v>230.8</v>
      </c>
      <c r="I77" s="42">
        <v>1740</v>
      </c>
      <c r="J77" s="42">
        <v>277</v>
      </c>
      <c r="K77" s="41" t="s">
        <v>212</v>
      </c>
      <c r="L77" s="42" t="s">
        <v>72</v>
      </c>
      <c r="M77" s="41" t="s">
        <v>72</v>
      </c>
      <c r="N77" s="42" t="s">
        <v>102</v>
      </c>
      <c r="O77" s="41" t="s">
        <v>55</v>
      </c>
      <c r="P77" s="42" t="s">
        <v>55</v>
      </c>
      <c r="Q77" s="41" t="s">
        <v>55</v>
      </c>
      <c r="R77" s="42" t="s">
        <v>55</v>
      </c>
      <c r="S77" s="260"/>
      <c r="T77" s="260"/>
      <c r="U77" s="260"/>
      <c r="V77" s="260"/>
      <c r="W77" s="260"/>
      <c r="X77" s="260"/>
      <c r="Y77" s="260"/>
      <c r="Z77" s="43">
        <v>39232.3</v>
      </c>
      <c r="AA77" s="43">
        <f>J77*500</f>
        <v>138500</v>
      </c>
      <c r="AB77" s="44">
        <v>151604</v>
      </c>
      <c r="AC77" s="43" t="str">
        <f>IF(AA77&gt;Z77,"wartość odtworzeniowa","wartość księgowa brutto")</f>
        <v>wartość odtworzeniowa</v>
      </c>
      <c r="AD77" s="44"/>
      <c r="AE77" s="44"/>
      <c r="AF77" s="45"/>
      <c r="AG77" s="46"/>
      <c r="AH77" s="34">
        <f t="shared" si="9"/>
        <v>0</v>
      </c>
      <c r="AI77" s="47">
        <v>708566</v>
      </c>
      <c r="AJ77" s="56" t="s">
        <v>58</v>
      </c>
      <c r="AK77" s="47"/>
      <c r="AL77" s="47"/>
      <c r="AM77" s="48"/>
    </row>
    <row r="78" spans="1:39" s="37" customFormat="1" ht="49.5" customHeight="1">
      <c r="A78" s="38">
        <v>59</v>
      </c>
      <c r="B78" s="85" t="s">
        <v>203</v>
      </c>
      <c r="C78" s="39" t="s">
        <v>204</v>
      </c>
      <c r="D78" s="41" t="s">
        <v>213</v>
      </c>
      <c r="E78" s="41">
        <v>1941</v>
      </c>
      <c r="F78" s="41" t="s">
        <v>208</v>
      </c>
      <c r="G78" s="41" t="s">
        <v>211</v>
      </c>
      <c r="H78" s="42">
        <v>230.8</v>
      </c>
      <c r="I78" s="42">
        <v>1410</v>
      </c>
      <c r="J78" s="42">
        <v>277</v>
      </c>
      <c r="K78" s="41" t="s">
        <v>212</v>
      </c>
      <c r="L78" s="42" t="s">
        <v>72</v>
      </c>
      <c r="M78" s="41" t="s">
        <v>72</v>
      </c>
      <c r="N78" s="42" t="s">
        <v>53</v>
      </c>
      <c r="O78" s="41" t="s">
        <v>55</v>
      </c>
      <c r="P78" s="42" t="s">
        <v>55</v>
      </c>
      <c r="Q78" s="41" t="s">
        <v>55</v>
      </c>
      <c r="R78" s="42" t="s">
        <v>55</v>
      </c>
      <c r="S78" s="260"/>
      <c r="T78" s="260"/>
      <c r="U78" s="260"/>
      <c r="V78" s="260"/>
      <c r="W78" s="260"/>
      <c r="X78" s="260"/>
      <c r="Y78" s="260"/>
      <c r="Z78" s="51">
        <v>32465</v>
      </c>
      <c r="AA78" s="51">
        <f>J78*500</f>
        <v>138500</v>
      </c>
      <c r="AB78" s="52">
        <v>127630</v>
      </c>
      <c r="AC78" s="51" t="str">
        <f>IF(AA78&gt;Z78,"wartość odtworzeniowa","wartość księgowa brutto")</f>
        <v>wartość odtworzeniowa</v>
      </c>
      <c r="AD78" s="52"/>
      <c r="AE78" s="52"/>
      <c r="AF78" s="45"/>
      <c r="AG78" s="46"/>
      <c r="AH78" s="34">
        <f t="shared" si="9"/>
        <v>0</v>
      </c>
      <c r="AI78" s="47">
        <v>708566</v>
      </c>
      <c r="AJ78" s="43" t="s">
        <v>58</v>
      </c>
      <c r="AK78" s="47"/>
      <c r="AL78" s="47"/>
      <c r="AM78" s="48"/>
    </row>
    <row r="79" spans="1:39" s="37" customFormat="1" ht="12.75" customHeight="1" hidden="1">
      <c r="A79" s="49">
        <v>55</v>
      </c>
      <c r="B79" s="85" t="s">
        <v>203</v>
      </c>
      <c r="C79" s="39" t="s">
        <v>214</v>
      </c>
      <c r="D79" s="40" t="s">
        <v>215</v>
      </c>
      <c r="E79" s="40"/>
      <c r="F79" s="40">
        <v>2007</v>
      </c>
      <c r="G79" s="40"/>
      <c r="H79" s="50"/>
      <c r="I79" s="50"/>
      <c r="J79" s="50"/>
      <c r="K79" s="40"/>
      <c r="L79" s="50"/>
      <c r="M79" s="40"/>
      <c r="N79" s="50"/>
      <c r="O79" s="40"/>
      <c r="P79" s="50"/>
      <c r="Q79" s="40"/>
      <c r="R79" s="50"/>
      <c r="S79" s="40"/>
      <c r="T79" s="40"/>
      <c r="U79" s="40"/>
      <c r="V79" s="40"/>
      <c r="W79" s="40"/>
      <c r="X79" s="40"/>
      <c r="Y79" s="40"/>
      <c r="Z79" s="51"/>
      <c r="AA79" s="51"/>
      <c r="AB79" s="52">
        <v>871793.41</v>
      </c>
      <c r="AC79" s="51"/>
      <c r="AD79" s="52"/>
      <c r="AE79" s="52"/>
      <c r="AF79" s="53"/>
      <c r="AG79" s="54"/>
      <c r="AH79" s="55"/>
      <c r="AI79" s="56" t="s">
        <v>64</v>
      </c>
      <c r="AJ79" s="56" t="s">
        <v>64</v>
      </c>
      <c r="AK79" s="56"/>
      <c r="AL79" s="56"/>
      <c r="AM79" s="57"/>
    </row>
    <row r="80" spans="1:39" s="37" customFormat="1" ht="49.5" customHeight="1">
      <c r="A80" s="58">
        <v>60</v>
      </c>
      <c r="B80" s="85" t="s">
        <v>203</v>
      </c>
      <c r="C80" s="39" t="s">
        <v>204</v>
      </c>
      <c r="D80" s="60" t="s">
        <v>216</v>
      </c>
      <c r="E80" s="60">
        <v>2009</v>
      </c>
      <c r="F80" s="60"/>
      <c r="G80" s="60"/>
      <c r="H80" s="61"/>
      <c r="I80" s="61"/>
      <c r="J80" s="61"/>
      <c r="K80" s="60"/>
      <c r="L80" s="61"/>
      <c r="M80" s="60"/>
      <c r="N80" s="61"/>
      <c r="O80" s="60"/>
      <c r="P80" s="61"/>
      <c r="Q80" s="60"/>
      <c r="R80" s="61"/>
      <c r="S80" s="60"/>
      <c r="T80" s="60"/>
      <c r="U80" s="60"/>
      <c r="V80" s="60"/>
      <c r="W80" s="60"/>
      <c r="X80" s="60"/>
      <c r="Y80" s="60"/>
      <c r="Z80" s="62"/>
      <c r="AA80" s="62"/>
      <c r="AB80" s="63"/>
      <c r="AC80" s="62"/>
      <c r="AD80" s="63"/>
      <c r="AE80" s="63"/>
      <c r="AF80" s="64"/>
      <c r="AG80" s="65"/>
      <c r="AH80" s="66"/>
      <c r="AI80" s="13">
        <f>651135.36+4070.97</f>
        <v>655206.33</v>
      </c>
      <c r="AJ80" s="67" t="s">
        <v>66</v>
      </c>
      <c r="AK80" s="67"/>
      <c r="AL80" s="67"/>
      <c r="AM80" s="68"/>
    </row>
    <row r="81" spans="1:39" s="37" customFormat="1" ht="49.5" customHeight="1">
      <c r="A81" s="69"/>
      <c r="B81" s="70" t="s">
        <v>203</v>
      </c>
      <c r="C81" s="71"/>
      <c r="D81" s="73"/>
      <c r="E81" s="73"/>
      <c r="F81" s="73"/>
      <c r="G81" s="73"/>
      <c r="H81" s="74"/>
      <c r="I81" s="74"/>
      <c r="J81" s="74"/>
      <c r="K81" s="73"/>
      <c r="L81" s="74"/>
      <c r="M81" s="73"/>
      <c r="N81" s="74"/>
      <c r="O81" s="73"/>
      <c r="P81" s="74"/>
      <c r="Q81" s="73"/>
      <c r="R81" s="74"/>
      <c r="S81" s="73"/>
      <c r="T81" s="73"/>
      <c r="U81" s="73"/>
      <c r="V81" s="73"/>
      <c r="W81" s="73"/>
      <c r="X81" s="73"/>
      <c r="Y81" s="73"/>
      <c r="Z81" s="75">
        <f>SUM(Z74:Z78)</f>
        <v>1657044.71</v>
      </c>
      <c r="AA81" s="75">
        <f>SUM(AA74:AA78)</f>
        <v>1156800</v>
      </c>
      <c r="AB81" s="76">
        <v>3218479.41</v>
      </c>
      <c r="AC81" s="75"/>
      <c r="AD81" s="76">
        <v>200000</v>
      </c>
      <c r="AE81" s="76">
        <v>10000</v>
      </c>
      <c r="AF81" s="77">
        <v>40544</v>
      </c>
      <c r="AG81" s="78">
        <v>40908</v>
      </c>
      <c r="AH81" s="88">
        <f>ROUNDUP(DAYS360(AF81,AG81)/30,0)</f>
        <v>12</v>
      </c>
      <c r="AI81" s="80">
        <f>SUM(AI74:AI80)</f>
        <v>6573394.33</v>
      </c>
      <c r="AJ81" s="81"/>
      <c r="AK81" s="82">
        <v>1080100</v>
      </c>
      <c r="AL81" s="82">
        <v>0</v>
      </c>
      <c r="AM81" s="83">
        <v>5000</v>
      </c>
    </row>
    <row r="82" spans="1:39" s="37" customFormat="1" ht="49.5" customHeight="1">
      <c r="A82" s="25">
        <v>61</v>
      </c>
      <c r="B82" s="26" t="s">
        <v>217</v>
      </c>
      <c r="C82" s="27" t="s">
        <v>218</v>
      </c>
      <c r="D82" s="28" t="s">
        <v>219</v>
      </c>
      <c r="E82" s="28">
        <v>1993</v>
      </c>
      <c r="F82" s="28" t="s">
        <v>74</v>
      </c>
      <c r="G82" s="28">
        <v>3</v>
      </c>
      <c r="H82" s="29">
        <v>594</v>
      </c>
      <c r="I82" s="29">
        <v>4234</v>
      </c>
      <c r="J82" s="29">
        <v>846.8</v>
      </c>
      <c r="K82" s="28" t="s">
        <v>220</v>
      </c>
      <c r="L82" s="29"/>
      <c r="M82" s="29" t="s">
        <v>104</v>
      </c>
      <c r="N82" s="29" t="s">
        <v>102</v>
      </c>
      <c r="O82" s="28" t="s">
        <v>55</v>
      </c>
      <c r="P82" s="29" t="s">
        <v>55</v>
      </c>
      <c r="Q82" s="28" t="s">
        <v>74</v>
      </c>
      <c r="R82" s="29" t="s">
        <v>55</v>
      </c>
      <c r="S82" s="260"/>
      <c r="T82" s="260" t="s">
        <v>221</v>
      </c>
      <c r="U82" s="260">
        <v>21</v>
      </c>
      <c r="V82" s="260" t="s">
        <v>110</v>
      </c>
      <c r="W82" s="260" t="s">
        <v>222</v>
      </c>
      <c r="X82" s="260"/>
      <c r="Y82" s="260"/>
      <c r="Z82" s="30">
        <v>673758.84</v>
      </c>
      <c r="AA82" s="30">
        <f>J82*500</f>
        <v>423400</v>
      </c>
      <c r="AB82" s="31">
        <v>673758</v>
      </c>
      <c r="AC82" s="30" t="s">
        <v>66</v>
      </c>
      <c r="AD82" s="31"/>
      <c r="AE82" s="31"/>
      <c r="AF82" s="32"/>
      <c r="AG82" s="33"/>
      <c r="AH82" s="84">
        <f>ROUNDUP(DAYS360(AF82,AG82)/30,0)</f>
        <v>0</v>
      </c>
      <c r="AI82" s="35">
        <v>1825700.8</v>
      </c>
      <c r="AJ82" s="67" t="s">
        <v>58</v>
      </c>
      <c r="AK82" s="35"/>
      <c r="AL82" s="35"/>
      <c r="AM82" s="36"/>
    </row>
    <row r="83" spans="1:39" s="37" customFormat="1" ht="49.5" customHeight="1">
      <c r="A83" s="38">
        <v>62</v>
      </c>
      <c r="B83" s="85" t="s">
        <v>217</v>
      </c>
      <c r="C83" s="39" t="s">
        <v>218</v>
      </c>
      <c r="D83" s="41" t="s">
        <v>223</v>
      </c>
      <c r="E83" s="41">
        <v>1996</v>
      </c>
      <c r="F83" s="41" t="s">
        <v>74</v>
      </c>
      <c r="G83" s="41">
        <v>3</v>
      </c>
      <c r="H83" s="42"/>
      <c r="I83" s="42">
        <v>4234</v>
      </c>
      <c r="J83" s="42">
        <v>846.8</v>
      </c>
      <c r="K83" s="41" t="s">
        <v>220</v>
      </c>
      <c r="L83" s="42"/>
      <c r="M83" s="42" t="s">
        <v>104</v>
      </c>
      <c r="N83" s="42" t="s">
        <v>102</v>
      </c>
      <c r="O83" s="41" t="s">
        <v>55</v>
      </c>
      <c r="P83" s="42" t="s">
        <v>55</v>
      </c>
      <c r="Q83" s="41" t="s">
        <v>56</v>
      </c>
      <c r="R83" s="42" t="s">
        <v>55</v>
      </c>
      <c r="S83" s="260"/>
      <c r="T83" s="260"/>
      <c r="U83" s="260"/>
      <c r="V83" s="260"/>
      <c r="W83" s="260"/>
      <c r="X83" s="260"/>
      <c r="Y83" s="260"/>
      <c r="Z83" s="43">
        <v>719780</v>
      </c>
      <c r="AA83" s="43">
        <f>J83*500</f>
        <v>423400</v>
      </c>
      <c r="AB83" s="44">
        <f>IF(AA83&gt;Z83,AA83,Z83)</f>
        <v>719780</v>
      </c>
      <c r="AC83" s="43" t="str">
        <f>IF(AA83&gt;Z83,"wartość odtworzeniowa","wartość księgowa brutto")</f>
        <v>wartość księgowa brutto</v>
      </c>
      <c r="AD83" s="44"/>
      <c r="AE83" s="44"/>
      <c r="AF83" s="45"/>
      <c r="AG83" s="46"/>
      <c r="AH83" s="34">
        <f>ROUNDUP(DAYS360(AF83,AG83)/30,0)</f>
        <v>0</v>
      </c>
      <c r="AI83" s="35">
        <v>1825700.8</v>
      </c>
      <c r="AJ83" s="56" t="s">
        <v>58</v>
      </c>
      <c r="AK83" s="47"/>
      <c r="AL83" s="47"/>
      <c r="AM83" s="48"/>
    </row>
    <row r="84" spans="1:39" s="37" customFormat="1" ht="49.5" customHeight="1">
      <c r="A84" s="38">
        <v>63</v>
      </c>
      <c r="B84" s="85" t="s">
        <v>217</v>
      </c>
      <c r="C84" s="39" t="s">
        <v>218</v>
      </c>
      <c r="D84" s="41" t="s">
        <v>224</v>
      </c>
      <c r="E84" s="41">
        <v>1999</v>
      </c>
      <c r="F84" s="41" t="s">
        <v>74</v>
      </c>
      <c r="G84" s="41">
        <v>2</v>
      </c>
      <c r="H84" s="42"/>
      <c r="I84" s="42">
        <v>3552</v>
      </c>
      <c r="J84" s="42">
        <v>709.9</v>
      </c>
      <c r="K84" s="41" t="s">
        <v>220</v>
      </c>
      <c r="L84" s="42"/>
      <c r="M84" s="42" t="s">
        <v>104</v>
      </c>
      <c r="N84" s="42" t="s">
        <v>102</v>
      </c>
      <c r="O84" s="41" t="s">
        <v>55</v>
      </c>
      <c r="P84" s="42" t="s">
        <v>55</v>
      </c>
      <c r="Q84" s="41" t="s">
        <v>56</v>
      </c>
      <c r="R84" s="42" t="s">
        <v>55</v>
      </c>
      <c r="S84" s="260"/>
      <c r="T84" s="260"/>
      <c r="U84" s="260"/>
      <c r="V84" s="260"/>
      <c r="W84" s="260"/>
      <c r="X84" s="260"/>
      <c r="Y84" s="260"/>
      <c r="Z84" s="43">
        <v>567920</v>
      </c>
      <c r="AA84" s="43">
        <f>J84*500</f>
        <v>354950</v>
      </c>
      <c r="AB84" s="44">
        <v>572717</v>
      </c>
      <c r="AC84" s="43" t="str">
        <f>IF(AA84&gt;Z84,"wartość odtworzeniowa","wartość księgowa brutto")</f>
        <v>wartość księgowa brutto</v>
      </c>
      <c r="AD84" s="44"/>
      <c r="AE84" s="44"/>
      <c r="AF84" s="45"/>
      <c r="AG84" s="46"/>
      <c r="AH84" s="34">
        <f>ROUNDUP(DAYS360(AF84,AG84)/30,0)</f>
        <v>0</v>
      </c>
      <c r="AI84" s="47">
        <v>1530544.4</v>
      </c>
      <c r="AJ84" s="56" t="s">
        <v>58</v>
      </c>
      <c r="AK84" s="47"/>
      <c r="AL84" s="47"/>
      <c r="AM84" s="48"/>
    </row>
    <row r="85" spans="1:39" s="37" customFormat="1" ht="49.5" customHeight="1">
      <c r="A85" s="38">
        <v>64</v>
      </c>
      <c r="B85" s="86" t="s">
        <v>217</v>
      </c>
      <c r="C85" s="87" t="s">
        <v>218</v>
      </c>
      <c r="D85" s="41" t="s">
        <v>225</v>
      </c>
      <c r="E85" s="41"/>
      <c r="F85" s="41" t="s">
        <v>74</v>
      </c>
      <c r="G85" s="41">
        <v>1</v>
      </c>
      <c r="H85" s="42">
        <v>80</v>
      </c>
      <c r="I85" s="42"/>
      <c r="J85" s="42">
        <v>80</v>
      </c>
      <c r="K85" s="41" t="s">
        <v>220</v>
      </c>
      <c r="L85" s="42" t="s">
        <v>114</v>
      </c>
      <c r="M85" s="42" t="s">
        <v>73</v>
      </c>
      <c r="N85" s="42" t="s">
        <v>61</v>
      </c>
      <c r="O85" s="41" t="s">
        <v>55</v>
      </c>
      <c r="P85" s="42" t="s">
        <v>55</v>
      </c>
      <c r="Q85" s="41"/>
      <c r="R85" s="42"/>
      <c r="S85" s="260"/>
      <c r="T85" s="260"/>
      <c r="U85" s="260"/>
      <c r="V85" s="260"/>
      <c r="W85" s="260"/>
      <c r="X85" s="260"/>
      <c r="Y85" s="260"/>
      <c r="Z85" s="51">
        <v>180070.02</v>
      </c>
      <c r="AA85" s="51">
        <f>J85*500</f>
        <v>40000</v>
      </c>
      <c r="AB85" s="52">
        <v>180070</v>
      </c>
      <c r="AC85" s="51" t="str">
        <f>IF(AA85&gt;Z85,"wartość odtworzeniowa","wartość księgowa brutto")</f>
        <v>wartość księgowa brutto</v>
      </c>
      <c r="AD85" s="52"/>
      <c r="AE85" s="52"/>
      <c r="AF85" s="45"/>
      <c r="AG85" s="46"/>
      <c r="AH85" s="34">
        <f>ROUNDUP(DAYS360(AF85,AG85)/30,0)</f>
        <v>0</v>
      </c>
      <c r="AI85" s="47">
        <v>180070</v>
      </c>
      <c r="AJ85" s="43" t="str">
        <f>IF(AH85&gt;AG85,"wartość odtworzeniowa","wartość księgowa brutto")</f>
        <v>wartość księgowa brutto</v>
      </c>
      <c r="AK85" s="47"/>
      <c r="AL85" s="47"/>
      <c r="AM85" s="48"/>
    </row>
    <row r="86" spans="1:39" s="37" customFormat="1" ht="12.75" customHeight="1" hidden="1">
      <c r="A86" s="49">
        <v>60</v>
      </c>
      <c r="B86" s="86" t="s">
        <v>217</v>
      </c>
      <c r="C86" s="87" t="s">
        <v>226</v>
      </c>
      <c r="D86" s="40" t="s">
        <v>63</v>
      </c>
      <c r="E86" s="40"/>
      <c r="F86" s="40"/>
      <c r="G86" s="40"/>
      <c r="H86" s="50"/>
      <c r="I86" s="50"/>
      <c r="J86" s="50"/>
      <c r="K86" s="40"/>
      <c r="L86" s="50"/>
      <c r="M86" s="50"/>
      <c r="N86" s="50"/>
      <c r="O86" s="40"/>
      <c r="P86" s="50"/>
      <c r="Q86" s="40"/>
      <c r="R86" s="50"/>
      <c r="S86" s="40"/>
      <c r="T86" s="40"/>
      <c r="U86" s="40"/>
      <c r="V86" s="40"/>
      <c r="W86" s="40"/>
      <c r="X86" s="40"/>
      <c r="Y86" s="40"/>
      <c r="Z86" s="51"/>
      <c r="AA86" s="51"/>
      <c r="AB86" s="52">
        <v>1503760</v>
      </c>
      <c r="AC86" s="51"/>
      <c r="AD86" s="52"/>
      <c r="AE86" s="52"/>
      <c r="AF86" s="53"/>
      <c r="AG86" s="54"/>
      <c r="AH86" s="55"/>
      <c r="AI86" s="56" t="s">
        <v>64</v>
      </c>
      <c r="AJ86" s="56" t="s">
        <v>64</v>
      </c>
      <c r="AK86" s="56"/>
      <c r="AL86" s="56"/>
      <c r="AM86" s="57"/>
    </row>
    <row r="87" spans="1:39" s="37" customFormat="1" ht="49.5" customHeight="1">
      <c r="A87" s="58">
        <v>65</v>
      </c>
      <c r="B87" s="86" t="s">
        <v>217</v>
      </c>
      <c r="C87" s="87" t="s">
        <v>218</v>
      </c>
      <c r="D87" s="60" t="s">
        <v>227</v>
      </c>
      <c r="E87" s="60">
        <v>2009</v>
      </c>
      <c r="F87" s="60"/>
      <c r="G87" s="60"/>
      <c r="H87" s="61"/>
      <c r="I87" s="61"/>
      <c r="J87" s="61"/>
      <c r="K87" s="60"/>
      <c r="L87" s="61"/>
      <c r="M87" s="61"/>
      <c r="N87" s="61"/>
      <c r="O87" s="60"/>
      <c r="P87" s="61"/>
      <c r="Q87" s="60"/>
      <c r="R87" s="61"/>
      <c r="S87" s="60"/>
      <c r="T87" s="60"/>
      <c r="U87" s="60"/>
      <c r="V87" s="60"/>
      <c r="W87" s="266"/>
      <c r="X87" s="266"/>
      <c r="Y87" s="266"/>
      <c r="Z87" s="62"/>
      <c r="AA87" s="62"/>
      <c r="AB87" s="63"/>
      <c r="AC87" s="62"/>
      <c r="AD87" s="63"/>
      <c r="AE87" s="63"/>
      <c r="AF87" s="64"/>
      <c r="AG87" s="65"/>
      <c r="AH87" s="66"/>
      <c r="AI87" s="13">
        <f>532747.08+1285.14</f>
        <v>534032.22</v>
      </c>
      <c r="AJ87" s="67" t="s">
        <v>66</v>
      </c>
      <c r="AK87" s="67"/>
      <c r="AL87" s="67"/>
      <c r="AM87" s="68"/>
    </row>
    <row r="88" spans="1:44" s="37" customFormat="1" ht="49.5" customHeight="1">
      <c r="A88" s="69"/>
      <c r="B88" s="70" t="s">
        <v>217</v>
      </c>
      <c r="C88" s="71"/>
      <c r="D88" s="73"/>
      <c r="E88" s="73"/>
      <c r="F88" s="73"/>
      <c r="G88" s="73"/>
      <c r="H88" s="74"/>
      <c r="I88" s="74"/>
      <c r="J88" s="74"/>
      <c r="K88" s="73"/>
      <c r="L88" s="74"/>
      <c r="M88" s="74"/>
      <c r="N88" s="74"/>
      <c r="O88" s="73"/>
      <c r="P88" s="74"/>
      <c r="Q88" s="73"/>
      <c r="R88" s="74"/>
      <c r="S88" s="73"/>
      <c r="T88" s="73"/>
      <c r="U88" s="73"/>
      <c r="V88" s="73"/>
      <c r="W88" s="73"/>
      <c r="X88" s="73"/>
      <c r="Y88" s="73"/>
      <c r="Z88" s="75">
        <f>SUM(Z82:Z85)</f>
        <v>2141528.86</v>
      </c>
      <c r="AA88" s="75">
        <f>SUM(AA82:AA85)</f>
        <v>1241750</v>
      </c>
      <c r="AB88" s="76">
        <v>3650085</v>
      </c>
      <c r="AC88" s="75"/>
      <c r="AD88" s="76">
        <v>100000</v>
      </c>
      <c r="AE88" s="76">
        <v>10000</v>
      </c>
      <c r="AF88" s="77">
        <v>40544</v>
      </c>
      <c r="AG88" s="78">
        <v>40908</v>
      </c>
      <c r="AH88" s="88">
        <f>ROUNDUP(DAYS360(AF88,AG88)/30,0)</f>
        <v>12</v>
      </c>
      <c r="AI88" s="80">
        <f>SUM(AI82:AI87)</f>
        <v>5896048.22</v>
      </c>
      <c r="AJ88" s="81"/>
      <c r="AK88" s="82">
        <v>1635494.89</v>
      </c>
      <c r="AL88" s="82">
        <v>28889.2</v>
      </c>
      <c r="AM88" s="83">
        <v>5000</v>
      </c>
      <c r="AQ88" s="130"/>
      <c r="AR88" s="130"/>
    </row>
    <row r="89" spans="1:39" s="37" customFormat="1" ht="75" customHeight="1">
      <c r="A89" s="25">
        <v>66</v>
      </c>
      <c r="B89" s="128" t="s">
        <v>228</v>
      </c>
      <c r="C89" s="129" t="s">
        <v>229</v>
      </c>
      <c r="D89" s="60" t="s">
        <v>230</v>
      </c>
      <c r="E89" s="60" t="s">
        <v>165</v>
      </c>
      <c r="F89" s="60" t="s">
        <v>231</v>
      </c>
      <c r="G89" s="60" t="s">
        <v>232</v>
      </c>
      <c r="H89" s="61">
        <v>1240</v>
      </c>
      <c r="I89" s="61">
        <v>19600</v>
      </c>
      <c r="J89" s="61">
        <v>5600</v>
      </c>
      <c r="K89" s="60" t="s">
        <v>200</v>
      </c>
      <c r="L89" s="61" t="s">
        <v>233</v>
      </c>
      <c r="M89" s="60" t="s">
        <v>234</v>
      </c>
      <c r="N89" s="61" t="s">
        <v>109</v>
      </c>
      <c r="O89" s="60" t="s">
        <v>55</v>
      </c>
      <c r="P89" s="61" t="s">
        <v>55</v>
      </c>
      <c r="Q89" s="60" t="s">
        <v>56</v>
      </c>
      <c r="R89" s="61" t="s">
        <v>55</v>
      </c>
      <c r="S89" s="60" t="s">
        <v>55</v>
      </c>
      <c r="T89" s="60">
        <v>11</v>
      </c>
      <c r="U89" s="60">
        <v>46</v>
      </c>
      <c r="V89" s="60" t="s">
        <v>235</v>
      </c>
      <c r="W89" s="60" t="s">
        <v>55</v>
      </c>
      <c r="X89" s="60" t="s">
        <v>55</v>
      </c>
      <c r="Y89" s="60" t="s">
        <v>55</v>
      </c>
      <c r="Z89" s="62">
        <v>8110000</v>
      </c>
      <c r="AA89" s="62">
        <f>J89*500</f>
        <v>2800000</v>
      </c>
      <c r="AB89" s="63">
        <v>13105259.74</v>
      </c>
      <c r="AC89" s="62" t="str">
        <f>IF(AA89&gt;Z89,"wartość odtworzeniowa","wartość księgowa brutto")</f>
        <v>wartość księgowa brutto</v>
      </c>
      <c r="AD89" s="63" t="s">
        <v>236</v>
      </c>
      <c r="AE89" s="63">
        <v>70000</v>
      </c>
      <c r="AF89" s="131"/>
      <c r="AG89" s="132"/>
      <c r="AH89" s="84">
        <f>ROUNDUP(DAYS360(AF89,AG89)/30,0)</f>
        <v>0</v>
      </c>
      <c r="AI89" s="35">
        <f>13105259.74+93056.23</f>
        <v>13198315.97</v>
      </c>
      <c r="AJ89" s="30" t="str">
        <f>IF(AH89&gt;AG89,"wartość odtworzeniowa","wartość księgowa brutto")</f>
        <v>wartość księgowa brutto</v>
      </c>
      <c r="AK89" s="35"/>
      <c r="AL89" s="35"/>
      <c r="AM89" s="36"/>
    </row>
    <row r="90" spans="1:39" s="37" customFormat="1" ht="49.5" customHeight="1">
      <c r="A90" s="38">
        <v>67</v>
      </c>
      <c r="B90" s="85" t="s">
        <v>228</v>
      </c>
      <c r="C90" s="39" t="s">
        <v>237</v>
      </c>
      <c r="D90" s="41" t="s">
        <v>230</v>
      </c>
      <c r="E90" s="41">
        <v>1979</v>
      </c>
      <c r="F90" s="41">
        <v>2006</v>
      </c>
      <c r="G90" s="41" t="s">
        <v>238</v>
      </c>
      <c r="H90" s="42">
        <v>978.9</v>
      </c>
      <c r="I90" s="42" t="s">
        <v>239</v>
      </c>
      <c r="J90" s="42" t="s">
        <v>240</v>
      </c>
      <c r="K90" s="41" t="s">
        <v>200</v>
      </c>
      <c r="L90" s="42" t="s">
        <v>241</v>
      </c>
      <c r="M90" s="41" t="s">
        <v>242</v>
      </c>
      <c r="N90" s="42" t="s">
        <v>109</v>
      </c>
      <c r="O90" s="41" t="s">
        <v>55</v>
      </c>
      <c r="P90" s="42" t="s">
        <v>55</v>
      </c>
      <c r="Q90" s="41" t="s">
        <v>55</v>
      </c>
      <c r="R90" s="42" t="s">
        <v>56</v>
      </c>
      <c r="S90" s="41" t="s">
        <v>56</v>
      </c>
      <c r="T90" s="41"/>
      <c r="U90" s="41"/>
      <c r="V90" s="41" t="s">
        <v>243</v>
      </c>
      <c r="W90" s="41" t="s">
        <v>55</v>
      </c>
      <c r="X90" s="41" t="s">
        <v>56</v>
      </c>
      <c r="Y90" s="41" t="s">
        <v>56</v>
      </c>
      <c r="Z90" s="43"/>
      <c r="AA90" s="43"/>
      <c r="AB90" s="44">
        <v>2343735.62</v>
      </c>
      <c r="AC90" s="43" t="s">
        <v>66</v>
      </c>
      <c r="AD90" s="44">
        <v>62483.6</v>
      </c>
      <c r="AE90" s="133"/>
      <c r="AF90" s="45"/>
      <c r="AG90" s="134"/>
      <c r="AH90" s="34"/>
      <c r="AI90" s="47">
        <v>2343735.62</v>
      </c>
      <c r="AJ90" s="43" t="str">
        <f>IF(AH90&gt;AG90,"wartość odtworzeniowa","wartość księgowa brutto")</f>
        <v>wartość księgowa brutto</v>
      </c>
      <c r="AK90" s="47"/>
      <c r="AL90" s="47"/>
      <c r="AM90" s="48"/>
    </row>
    <row r="91" spans="1:39" s="37" customFormat="1" ht="49.5" customHeight="1">
      <c r="A91" s="38">
        <v>68</v>
      </c>
      <c r="B91" s="26" t="s">
        <v>228</v>
      </c>
      <c r="C91" s="27" t="s">
        <v>244</v>
      </c>
      <c r="D91" s="28" t="s">
        <v>245</v>
      </c>
      <c r="E91" s="28" t="s">
        <v>246</v>
      </c>
      <c r="F91" s="28" t="s">
        <v>247</v>
      </c>
      <c r="G91" s="28" t="s">
        <v>248</v>
      </c>
      <c r="H91" s="29">
        <v>1600</v>
      </c>
      <c r="I91" s="29">
        <v>29833</v>
      </c>
      <c r="J91" s="29">
        <v>6221.44</v>
      </c>
      <c r="K91" s="28" t="s">
        <v>200</v>
      </c>
      <c r="L91" s="29" t="s">
        <v>249</v>
      </c>
      <c r="M91" s="28" t="s">
        <v>242</v>
      </c>
      <c r="N91" s="29" t="s">
        <v>61</v>
      </c>
      <c r="O91" s="28" t="s">
        <v>55</v>
      </c>
      <c r="P91" s="29" t="s">
        <v>55</v>
      </c>
      <c r="Q91" s="28" t="s">
        <v>56</v>
      </c>
      <c r="R91" s="29" t="s">
        <v>55</v>
      </c>
      <c r="S91" s="28" t="s">
        <v>56</v>
      </c>
      <c r="T91" s="28">
        <v>10</v>
      </c>
      <c r="U91" s="28">
        <v>20</v>
      </c>
      <c r="V91" s="28" t="s">
        <v>243</v>
      </c>
      <c r="W91" s="28" t="s">
        <v>55</v>
      </c>
      <c r="X91" s="28" t="s">
        <v>250</v>
      </c>
      <c r="Y91" s="28" t="s">
        <v>250</v>
      </c>
      <c r="Z91" s="30">
        <v>6000000</v>
      </c>
      <c r="AA91" s="30">
        <f>J91*500</f>
        <v>3110720</v>
      </c>
      <c r="AB91" s="31">
        <v>3613483.33</v>
      </c>
      <c r="AC91" s="30" t="str">
        <f>IF(AA91&gt;Z91,"wartość odtworzeniowa","wartość księgowa brutto")</f>
        <v>wartość księgowa brutto</v>
      </c>
      <c r="AD91" s="31">
        <v>117000</v>
      </c>
      <c r="AE91" s="31"/>
      <c r="AF91" s="32"/>
      <c r="AG91" s="135"/>
      <c r="AH91" s="34">
        <f>ROUNDUP(DAYS360(AF91,AG91)/30,0)</f>
        <v>0</v>
      </c>
      <c r="AI91" s="47">
        <f>13413424.64+457314.74+603158.74+553452.97+316195.11</f>
        <v>15343546.200000001</v>
      </c>
      <c r="AJ91" s="56" t="s">
        <v>58</v>
      </c>
      <c r="AK91" s="47"/>
      <c r="AL91" s="47"/>
      <c r="AM91" s="48"/>
    </row>
    <row r="92" spans="1:39" s="37" customFormat="1" ht="49.5" customHeight="1">
      <c r="A92" s="49">
        <v>69</v>
      </c>
      <c r="B92" s="128" t="s">
        <v>228</v>
      </c>
      <c r="C92" s="87" t="s">
        <v>251</v>
      </c>
      <c r="D92" s="40" t="s">
        <v>252</v>
      </c>
      <c r="E92" s="60"/>
      <c r="F92" s="60"/>
      <c r="G92" s="60"/>
      <c r="H92" s="61"/>
      <c r="I92" s="61"/>
      <c r="J92" s="61"/>
      <c r="K92" s="60"/>
      <c r="L92" s="61"/>
      <c r="M92" s="60"/>
      <c r="N92" s="61"/>
      <c r="O92" s="60"/>
      <c r="P92" s="61"/>
      <c r="Q92" s="60"/>
      <c r="R92" s="61"/>
      <c r="S92" s="60"/>
      <c r="T92" s="60"/>
      <c r="U92" s="60"/>
      <c r="V92" s="60"/>
      <c r="W92" s="60"/>
      <c r="X92" s="60"/>
      <c r="Y92" s="60"/>
      <c r="Z92" s="62"/>
      <c r="AA92" s="62"/>
      <c r="AB92" s="63">
        <v>144771</v>
      </c>
      <c r="AC92" s="62" t="s">
        <v>66</v>
      </c>
      <c r="AD92" s="63"/>
      <c r="AE92" s="63"/>
      <c r="AF92" s="123"/>
      <c r="AG92" s="136"/>
      <c r="AH92" s="55"/>
      <c r="AI92" s="56">
        <v>144771</v>
      </c>
      <c r="AJ92" s="51" t="str">
        <f>IF(AH92&gt;AG92,"wartość odtworzeniowa","wartość księgowa brutto")</f>
        <v>wartość księgowa brutto</v>
      </c>
      <c r="AK92" s="56"/>
      <c r="AL92" s="56"/>
      <c r="AM92" s="57"/>
    </row>
    <row r="93" spans="1:39" s="37" customFormat="1" ht="49.5" customHeight="1">
      <c r="A93" s="69"/>
      <c r="B93" s="70" t="s">
        <v>228</v>
      </c>
      <c r="C93" s="71"/>
      <c r="D93" s="73"/>
      <c r="E93" s="73"/>
      <c r="F93" s="73"/>
      <c r="G93" s="73"/>
      <c r="H93" s="74"/>
      <c r="I93" s="74"/>
      <c r="J93" s="74"/>
      <c r="K93" s="73"/>
      <c r="L93" s="74"/>
      <c r="M93" s="73"/>
      <c r="N93" s="74"/>
      <c r="O93" s="73"/>
      <c r="P93" s="74"/>
      <c r="Q93" s="73"/>
      <c r="R93" s="74"/>
      <c r="S93" s="73"/>
      <c r="T93" s="73"/>
      <c r="U93" s="73"/>
      <c r="V93" s="73"/>
      <c r="W93" s="73"/>
      <c r="X93" s="73"/>
      <c r="Y93" s="73"/>
      <c r="Z93" s="75"/>
      <c r="AA93" s="75"/>
      <c r="AB93" s="76">
        <v>19207249.69</v>
      </c>
      <c r="AC93" s="75"/>
      <c r="AD93" s="76">
        <v>4159578.57</v>
      </c>
      <c r="AE93" s="76">
        <v>70000</v>
      </c>
      <c r="AF93" s="77">
        <v>40544</v>
      </c>
      <c r="AG93" s="78">
        <v>40908</v>
      </c>
      <c r="AH93" s="88"/>
      <c r="AI93" s="80">
        <f>SUM(AI89:AI92)</f>
        <v>31030368.79</v>
      </c>
      <c r="AJ93" s="81"/>
      <c r="AK93" s="82">
        <v>4669099.03</v>
      </c>
      <c r="AL93" s="82">
        <v>2161826.37</v>
      </c>
      <c r="AM93" s="83">
        <v>70000</v>
      </c>
    </row>
    <row r="94" spans="1:39" s="37" customFormat="1" ht="49.5" customHeight="1">
      <c r="A94" s="25">
        <v>70</v>
      </c>
      <c r="B94" s="26" t="s">
        <v>253</v>
      </c>
      <c r="C94" s="27" t="s">
        <v>254</v>
      </c>
      <c r="D94" s="28" t="s">
        <v>255</v>
      </c>
      <c r="E94" s="28">
        <v>1987</v>
      </c>
      <c r="F94" s="28">
        <v>2006</v>
      </c>
      <c r="G94" s="28">
        <v>1</v>
      </c>
      <c r="H94" s="29">
        <v>90</v>
      </c>
      <c r="I94" s="29"/>
      <c r="J94" s="29">
        <v>90</v>
      </c>
      <c r="K94" s="28" t="s">
        <v>166</v>
      </c>
      <c r="L94" s="29" t="s">
        <v>233</v>
      </c>
      <c r="M94" s="28" t="s">
        <v>140</v>
      </c>
      <c r="N94" s="29" t="s">
        <v>256</v>
      </c>
      <c r="O94" s="28" t="s">
        <v>55</v>
      </c>
      <c r="P94" s="29" t="s">
        <v>55</v>
      </c>
      <c r="Q94" s="28" t="s">
        <v>55</v>
      </c>
      <c r="R94" s="29" t="s">
        <v>55</v>
      </c>
      <c r="S94" s="28" t="s">
        <v>55</v>
      </c>
      <c r="T94" s="28">
        <v>1</v>
      </c>
      <c r="U94" s="28">
        <v>4</v>
      </c>
      <c r="V94" s="28" t="s">
        <v>243</v>
      </c>
      <c r="W94" s="28" t="s">
        <v>56</v>
      </c>
      <c r="X94" s="28" t="s">
        <v>55</v>
      </c>
      <c r="Y94" s="28" t="s">
        <v>56</v>
      </c>
      <c r="Z94" s="30">
        <v>39864.59</v>
      </c>
      <c r="AA94" s="30">
        <f aca="true" t="shared" si="10" ref="AA94:AA100">J94*500</f>
        <v>45000</v>
      </c>
      <c r="AB94" s="31">
        <v>39864.59</v>
      </c>
      <c r="AC94" s="30" t="str">
        <f aca="true" t="shared" si="11" ref="AC94:AC99">IF(AA94&gt;Z94,"wartość odtworzeniowa","wartość księgowa brutto")</f>
        <v>wartość odtworzeniowa</v>
      </c>
      <c r="AD94" s="31">
        <v>69850.41</v>
      </c>
      <c r="AE94" s="31"/>
      <c r="AF94" s="110"/>
      <c r="AG94" s="137"/>
      <c r="AH94" s="84">
        <f aca="true" t="shared" si="12" ref="AH94:AH99">ROUNDUP(DAYS360(AF94,AG94)/30,0)</f>
        <v>0</v>
      </c>
      <c r="AI94" s="30">
        <v>39864.59</v>
      </c>
      <c r="AJ94" s="67" t="s">
        <v>58</v>
      </c>
      <c r="AK94" s="35"/>
      <c r="AL94" s="35"/>
      <c r="AM94" s="36"/>
    </row>
    <row r="95" spans="1:39" s="37" customFormat="1" ht="49.5" customHeight="1">
      <c r="A95" s="38">
        <v>71</v>
      </c>
      <c r="B95" s="85" t="s">
        <v>253</v>
      </c>
      <c r="C95" s="39" t="s">
        <v>254</v>
      </c>
      <c r="D95" s="41" t="s">
        <v>257</v>
      </c>
      <c r="E95" s="41">
        <v>1987</v>
      </c>
      <c r="F95" s="41">
        <v>2002</v>
      </c>
      <c r="G95" s="41">
        <v>2</v>
      </c>
      <c r="H95" s="42">
        <v>139.226</v>
      </c>
      <c r="I95" s="42"/>
      <c r="J95" s="42">
        <v>139.226</v>
      </c>
      <c r="K95" s="41" t="s">
        <v>258</v>
      </c>
      <c r="L95" s="42" t="s">
        <v>233</v>
      </c>
      <c r="M95" s="41" t="s">
        <v>140</v>
      </c>
      <c r="N95" s="42" t="s">
        <v>256</v>
      </c>
      <c r="O95" s="41" t="s">
        <v>55</v>
      </c>
      <c r="P95" s="42" t="s">
        <v>55</v>
      </c>
      <c r="Q95" s="41" t="s">
        <v>55</v>
      </c>
      <c r="R95" s="42" t="s">
        <v>55</v>
      </c>
      <c r="S95" s="41" t="s">
        <v>55</v>
      </c>
      <c r="T95" s="41"/>
      <c r="U95" s="41"/>
      <c r="V95" s="41"/>
      <c r="W95" s="41" t="s">
        <v>56</v>
      </c>
      <c r="X95" s="41" t="s">
        <v>55</v>
      </c>
      <c r="Y95" s="41" t="s">
        <v>56</v>
      </c>
      <c r="Z95" s="43">
        <v>38373.83</v>
      </c>
      <c r="AA95" s="43">
        <f t="shared" si="10"/>
        <v>69613</v>
      </c>
      <c r="AB95" s="44">
        <v>38373.83</v>
      </c>
      <c r="AC95" s="43" t="str">
        <f t="shared" si="11"/>
        <v>wartość odtworzeniowa</v>
      </c>
      <c r="AD95" s="44">
        <v>8003.03</v>
      </c>
      <c r="AE95" s="44"/>
      <c r="AF95" s="45"/>
      <c r="AG95" s="134"/>
      <c r="AH95" s="34">
        <f t="shared" si="12"/>
        <v>0</v>
      </c>
      <c r="AI95" s="43">
        <v>38373.83</v>
      </c>
      <c r="AJ95" s="56" t="s">
        <v>58</v>
      </c>
      <c r="AK95" s="47"/>
      <c r="AL95" s="47"/>
      <c r="AM95" s="48"/>
    </row>
    <row r="96" spans="1:39" s="37" customFormat="1" ht="49.5" customHeight="1">
      <c r="A96" s="38">
        <v>72</v>
      </c>
      <c r="B96" s="85" t="s">
        <v>253</v>
      </c>
      <c r="C96" s="39" t="s">
        <v>254</v>
      </c>
      <c r="D96" s="41" t="s">
        <v>259</v>
      </c>
      <c r="E96" s="41">
        <v>1987</v>
      </c>
      <c r="F96" s="41"/>
      <c r="G96" s="41">
        <v>1</v>
      </c>
      <c r="H96" s="42">
        <v>122.2</v>
      </c>
      <c r="I96" s="42"/>
      <c r="J96" s="42">
        <v>122.2</v>
      </c>
      <c r="K96" s="41" t="s">
        <v>166</v>
      </c>
      <c r="L96" s="42" t="s">
        <v>260</v>
      </c>
      <c r="M96" s="41" t="s">
        <v>201</v>
      </c>
      <c r="N96" s="42" t="s">
        <v>261</v>
      </c>
      <c r="O96" s="41" t="s">
        <v>55</v>
      </c>
      <c r="P96" s="42" t="s">
        <v>55</v>
      </c>
      <c r="Q96" s="41" t="s">
        <v>56</v>
      </c>
      <c r="R96" s="42" t="s">
        <v>56</v>
      </c>
      <c r="S96" s="41" t="s">
        <v>56</v>
      </c>
      <c r="T96" s="41"/>
      <c r="U96" s="41"/>
      <c r="V96" s="41"/>
      <c r="W96" s="41" t="s">
        <v>56</v>
      </c>
      <c r="X96" s="41" t="s">
        <v>56</v>
      </c>
      <c r="Y96" s="41" t="s">
        <v>56</v>
      </c>
      <c r="Z96" s="43">
        <v>17790.39</v>
      </c>
      <c r="AA96" s="43">
        <f t="shared" si="10"/>
        <v>61100</v>
      </c>
      <c r="AB96" s="44">
        <v>17790.39</v>
      </c>
      <c r="AC96" s="43" t="str">
        <f t="shared" si="11"/>
        <v>wartość odtworzeniowa</v>
      </c>
      <c r="AD96" s="44">
        <v>170933.71</v>
      </c>
      <c r="AE96" s="44"/>
      <c r="AF96" s="45"/>
      <c r="AG96" s="134"/>
      <c r="AH96" s="34">
        <f t="shared" si="12"/>
        <v>0</v>
      </c>
      <c r="AI96" s="43">
        <v>17790.39</v>
      </c>
      <c r="AJ96" s="56" t="s">
        <v>58</v>
      </c>
      <c r="AK96" s="47"/>
      <c r="AL96" s="47"/>
      <c r="AM96" s="48"/>
    </row>
    <row r="97" spans="1:39" s="37" customFormat="1" ht="49.5" customHeight="1">
      <c r="A97" s="38">
        <v>73</v>
      </c>
      <c r="B97" s="85" t="s">
        <v>253</v>
      </c>
      <c r="C97" s="39" t="s">
        <v>262</v>
      </c>
      <c r="D97" s="41" t="s">
        <v>263</v>
      </c>
      <c r="E97" s="41">
        <v>1984</v>
      </c>
      <c r="F97" s="41"/>
      <c r="G97" s="41">
        <v>1</v>
      </c>
      <c r="H97" s="42">
        <v>144</v>
      </c>
      <c r="I97" s="42"/>
      <c r="J97" s="42">
        <v>144</v>
      </c>
      <c r="K97" s="41" t="s">
        <v>52</v>
      </c>
      <c r="L97" s="42" t="s">
        <v>53</v>
      </c>
      <c r="M97" s="41" t="s">
        <v>72</v>
      </c>
      <c r="N97" s="42" t="s">
        <v>61</v>
      </c>
      <c r="O97" s="41" t="s">
        <v>55</v>
      </c>
      <c r="P97" s="42" t="s">
        <v>55</v>
      </c>
      <c r="Q97" s="41" t="s">
        <v>55</v>
      </c>
      <c r="R97" s="42" t="s">
        <v>56</v>
      </c>
      <c r="S97" s="41" t="s">
        <v>56</v>
      </c>
      <c r="T97" s="41">
        <v>1</v>
      </c>
      <c r="U97" s="41">
        <v>7</v>
      </c>
      <c r="V97" s="41" t="s">
        <v>264</v>
      </c>
      <c r="W97" s="41" t="s">
        <v>56</v>
      </c>
      <c r="X97" s="41" t="s">
        <v>55</v>
      </c>
      <c r="Y97" s="41" t="s">
        <v>56</v>
      </c>
      <c r="Z97" s="43">
        <v>56890.56</v>
      </c>
      <c r="AA97" s="43">
        <f t="shared" si="10"/>
        <v>72000</v>
      </c>
      <c r="AB97" s="44">
        <v>56890.56</v>
      </c>
      <c r="AC97" s="43" t="str">
        <f t="shared" si="11"/>
        <v>wartość odtworzeniowa</v>
      </c>
      <c r="AD97" s="44">
        <v>11625.9</v>
      </c>
      <c r="AE97" s="44"/>
      <c r="AF97" s="45"/>
      <c r="AG97" s="134"/>
      <c r="AH97" s="34">
        <f t="shared" si="12"/>
        <v>0</v>
      </c>
      <c r="AI97" s="43">
        <v>56890.56</v>
      </c>
      <c r="AJ97" s="56" t="s">
        <v>58</v>
      </c>
      <c r="AK97" s="47"/>
      <c r="AL97" s="47"/>
      <c r="AM97" s="48"/>
    </row>
    <row r="98" spans="1:39" s="37" customFormat="1" ht="49.5" customHeight="1">
      <c r="A98" s="38">
        <v>74</v>
      </c>
      <c r="B98" s="85" t="s">
        <v>253</v>
      </c>
      <c r="C98" s="39" t="s">
        <v>262</v>
      </c>
      <c r="D98" s="41" t="s">
        <v>265</v>
      </c>
      <c r="E98" s="41">
        <v>1985</v>
      </c>
      <c r="F98" s="41"/>
      <c r="G98" s="41">
        <v>1</v>
      </c>
      <c r="H98" s="42">
        <v>10</v>
      </c>
      <c r="I98" s="42"/>
      <c r="J98" s="42">
        <v>10</v>
      </c>
      <c r="K98" s="41" t="s">
        <v>166</v>
      </c>
      <c r="L98" s="42" t="s">
        <v>72</v>
      </c>
      <c r="M98" s="41" t="s">
        <v>72</v>
      </c>
      <c r="N98" s="42" t="s">
        <v>61</v>
      </c>
      <c r="O98" s="41" t="s">
        <v>55</v>
      </c>
      <c r="P98" s="42" t="s">
        <v>55</v>
      </c>
      <c r="Q98" s="41" t="s">
        <v>56</v>
      </c>
      <c r="R98" s="42" t="s">
        <v>56</v>
      </c>
      <c r="S98" s="41" t="s">
        <v>56</v>
      </c>
      <c r="T98" s="41"/>
      <c r="U98" s="41"/>
      <c r="V98" s="41"/>
      <c r="W98" s="41" t="s">
        <v>56</v>
      </c>
      <c r="X98" s="41" t="s">
        <v>55</v>
      </c>
      <c r="Y98" s="41" t="s">
        <v>56</v>
      </c>
      <c r="Z98" s="43">
        <v>3722.09</v>
      </c>
      <c r="AA98" s="43">
        <f t="shared" si="10"/>
        <v>5000</v>
      </c>
      <c r="AB98" s="44">
        <v>3722.09</v>
      </c>
      <c r="AC98" s="43" t="str">
        <f t="shared" si="11"/>
        <v>wartość odtworzeniowa</v>
      </c>
      <c r="AD98" s="44">
        <v>91794.95</v>
      </c>
      <c r="AE98" s="44"/>
      <c r="AF98" s="45"/>
      <c r="AG98" s="134"/>
      <c r="AH98" s="34">
        <f t="shared" si="12"/>
        <v>0</v>
      </c>
      <c r="AI98" s="43">
        <v>3722.09</v>
      </c>
      <c r="AJ98" s="56" t="s">
        <v>58</v>
      </c>
      <c r="AK98" s="47"/>
      <c r="AL98" s="47"/>
      <c r="AM98" s="48"/>
    </row>
    <row r="99" spans="1:39" s="37" customFormat="1" ht="49.5" customHeight="1">
      <c r="A99" s="38">
        <v>75</v>
      </c>
      <c r="B99" s="85" t="s">
        <v>253</v>
      </c>
      <c r="C99" s="39" t="s">
        <v>262</v>
      </c>
      <c r="D99" s="41" t="s">
        <v>266</v>
      </c>
      <c r="E99" s="41">
        <v>1986</v>
      </c>
      <c r="F99" s="41">
        <v>1999</v>
      </c>
      <c r="G99" s="41">
        <v>1</v>
      </c>
      <c r="H99" s="42">
        <v>195</v>
      </c>
      <c r="I99" s="42"/>
      <c r="J99" s="42">
        <v>195</v>
      </c>
      <c r="K99" s="41" t="s">
        <v>267</v>
      </c>
      <c r="L99" s="42" t="s">
        <v>53</v>
      </c>
      <c r="M99" s="41" t="s">
        <v>268</v>
      </c>
      <c r="N99" s="42" t="s">
        <v>53</v>
      </c>
      <c r="O99" s="41" t="s">
        <v>55</v>
      </c>
      <c r="P99" s="42" t="s">
        <v>56</v>
      </c>
      <c r="Q99" s="41" t="s">
        <v>55</v>
      </c>
      <c r="R99" s="42" t="s">
        <v>56</v>
      </c>
      <c r="S99" s="41" t="s">
        <v>56</v>
      </c>
      <c r="T99" s="41"/>
      <c r="U99" s="41"/>
      <c r="V99" s="41"/>
      <c r="W99" s="41" t="s">
        <v>56</v>
      </c>
      <c r="X99" s="41" t="s">
        <v>55</v>
      </c>
      <c r="Y99" s="41" t="s">
        <v>56</v>
      </c>
      <c r="Z99" s="43">
        <v>39924.46</v>
      </c>
      <c r="AA99" s="43">
        <f t="shared" si="10"/>
        <v>97500</v>
      </c>
      <c r="AB99" s="44">
        <v>39924.46</v>
      </c>
      <c r="AC99" s="43" t="str">
        <f t="shared" si="11"/>
        <v>wartość odtworzeniowa</v>
      </c>
      <c r="AD99" s="44">
        <v>152947.71</v>
      </c>
      <c r="AE99" s="44"/>
      <c r="AF99" s="45"/>
      <c r="AG99" s="134"/>
      <c r="AH99" s="34">
        <f t="shared" si="12"/>
        <v>0</v>
      </c>
      <c r="AI99" s="43">
        <v>39924.46</v>
      </c>
      <c r="AJ99" s="56" t="s">
        <v>58</v>
      </c>
      <c r="AK99" s="47"/>
      <c r="AL99" s="47"/>
      <c r="AM99" s="48"/>
    </row>
    <row r="100" spans="1:39" s="37" customFormat="1" ht="49.5" customHeight="1">
      <c r="A100" s="49">
        <v>76</v>
      </c>
      <c r="B100" s="128" t="s">
        <v>253</v>
      </c>
      <c r="C100" s="129" t="s">
        <v>269</v>
      </c>
      <c r="D100" s="60" t="s">
        <v>270</v>
      </c>
      <c r="E100" s="60"/>
      <c r="F100" s="60">
        <v>2007</v>
      </c>
      <c r="G100" s="60">
        <v>6</v>
      </c>
      <c r="H100" s="61"/>
      <c r="I100" s="61"/>
      <c r="J100" s="61">
        <v>278</v>
      </c>
      <c r="K100" s="60" t="s">
        <v>166</v>
      </c>
      <c r="L100" s="60" t="s">
        <v>166</v>
      </c>
      <c r="M100" s="60"/>
      <c r="N100" s="61" t="s">
        <v>61</v>
      </c>
      <c r="O100" s="60" t="s">
        <v>55</v>
      </c>
      <c r="P100" s="61" t="s">
        <v>55</v>
      </c>
      <c r="Q100" s="60" t="s">
        <v>56</v>
      </c>
      <c r="R100" s="61" t="s">
        <v>55</v>
      </c>
      <c r="S100" s="60" t="s">
        <v>56</v>
      </c>
      <c r="T100" s="60"/>
      <c r="U100" s="60"/>
      <c r="V100" s="60"/>
      <c r="W100" s="60" t="s">
        <v>55</v>
      </c>
      <c r="X100" s="60" t="s">
        <v>55</v>
      </c>
      <c r="Y100" s="60" t="s">
        <v>56</v>
      </c>
      <c r="Z100" s="62"/>
      <c r="AA100" s="62">
        <f t="shared" si="10"/>
        <v>139000</v>
      </c>
      <c r="AB100" s="63"/>
      <c r="AC100" s="62"/>
      <c r="AD100" s="63">
        <v>155842.15</v>
      </c>
      <c r="AE100" s="63"/>
      <c r="AF100" s="123"/>
      <c r="AG100" s="136"/>
      <c r="AH100" s="55"/>
      <c r="AI100" s="56"/>
      <c r="AJ100" s="56"/>
      <c r="AK100" s="56"/>
      <c r="AL100" s="56"/>
      <c r="AM100" s="57"/>
    </row>
    <row r="101" spans="1:39" s="37" customFormat="1" ht="49.5" customHeight="1">
      <c r="A101" s="69"/>
      <c r="B101" s="70" t="s">
        <v>253</v>
      </c>
      <c r="C101" s="71"/>
      <c r="D101" s="73"/>
      <c r="E101" s="73"/>
      <c r="F101" s="73"/>
      <c r="G101" s="73"/>
      <c r="H101" s="74"/>
      <c r="I101" s="74"/>
      <c r="J101" s="74"/>
      <c r="K101" s="73"/>
      <c r="L101" s="74"/>
      <c r="M101" s="73"/>
      <c r="N101" s="74"/>
      <c r="O101" s="73"/>
      <c r="P101" s="74"/>
      <c r="Q101" s="73"/>
      <c r="R101" s="74"/>
      <c r="S101" s="73"/>
      <c r="T101" s="73"/>
      <c r="U101" s="73"/>
      <c r="V101" s="73"/>
      <c r="W101" s="73"/>
      <c r="X101" s="73"/>
      <c r="Y101" s="73"/>
      <c r="Z101" s="75">
        <f>SUM(Z94:Z99)</f>
        <v>196565.91999999998</v>
      </c>
      <c r="AA101" s="75">
        <f>SUM(AA94:AA100)</f>
        <v>489213</v>
      </c>
      <c r="AB101" s="76">
        <f>SUM(AB94:AB99)</f>
        <v>196565.91999999998</v>
      </c>
      <c r="AC101" s="75"/>
      <c r="AD101" s="76">
        <v>660997.86</v>
      </c>
      <c r="AE101" s="76">
        <v>10000</v>
      </c>
      <c r="AF101" s="77">
        <v>40544</v>
      </c>
      <c r="AG101" s="78">
        <v>40908</v>
      </c>
      <c r="AH101" s="88">
        <f>ROUNDUP(DAYS360(AF101,AG101)/30,0)</f>
        <v>12</v>
      </c>
      <c r="AI101" s="80">
        <f>SUM(AI94:AI99)</f>
        <v>196565.91999999998</v>
      </c>
      <c r="AJ101" s="82"/>
      <c r="AK101" s="82">
        <v>1373080.53</v>
      </c>
      <c r="AL101" s="82">
        <v>94348.7</v>
      </c>
      <c r="AM101" s="83">
        <v>2500</v>
      </c>
    </row>
    <row r="102" spans="1:39" s="138" customFormat="1" ht="49.5" customHeight="1">
      <c r="A102" s="25">
        <v>77</v>
      </c>
      <c r="B102" s="26" t="s">
        <v>271</v>
      </c>
      <c r="C102" s="27" t="s">
        <v>272</v>
      </c>
      <c r="D102" s="28" t="s">
        <v>273</v>
      </c>
      <c r="E102" s="28" t="s">
        <v>274</v>
      </c>
      <c r="F102" s="28" t="s">
        <v>74</v>
      </c>
      <c r="G102" s="28">
        <v>3</v>
      </c>
      <c r="H102" s="29">
        <v>129</v>
      </c>
      <c r="I102" s="29" t="s">
        <v>275</v>
      </c>
      <c r="J102" s="29">
        <v>129</v>
      </c>
      <c r="K102" s="28" t="s">
        <v>86</v>
      </c>
      <c r="L102" s="29" t="s">
        <v>72</v>
      </c>
      <c r="M102" s="28" t="s">
        <v>72</v>
      </c>
      <c r="N102" s="29" t="s">
        <v>102</v>
      </c>
      <c r="O102" s="28" t="s">
        <v>55</v>
      </c>
      <c r="P102" s="29" t="s">
        <v>55</v>
      </c>
      <c r="Q102" s="28" t="s">
        <v>56</v>
      </c>
      <c r="R102" s="29" t="s">
        <v>55</v>
      </c>
      <c r="S102" s="28" t="s">
        <v>56</v>
      </c>
      <c r="T102" s="28" t="s">
        <v>74</v>
      </c>
      <c r="U102" s="28">
        <v>1</v>
      </c>
      <c r="V102" s="28" t="s">
        <v>276</v>
      </c>
      <c r="W102" s="28" t="s">
        <v>56</v>
      </c>
      <c r="X102" s="28" t="s">
        <v>56</v>
      </c>
      <c r="Y102" s="28" t="s">
        <v>56</v>
      </c>
      <c r="Z102" s="30">
        <v>39864.59</v>
      </c>
      <c r="AA102" s="30">
        <f>J102*500</f>
        <v>64500</v>
      </c>
      <c r="AB102" s="30" t="s">
        <v>275</v>
      </c>
      <c r="AC102" s="30" t="s">
        <v>275</v>
      </c>
      <c r="AD102" s="31">
        <v>70000</v>
      </c>
      <c r="AE102" s="30" t="s">
        <v>275</v>
      </c>
      <c r="AF102" s="110"/>
      <c r="AG102" s="137"/>
      <c r="AI102" s="35"/>
      <c r="AJ102" s="35"/>
      <c r="AK102" s="35"/>
      <c r="AL102" s="35"/>
      <c r="AM102" s="36"/>
    </row>
    <row r="103" spans="1:39" s="138" customFormat="1" ht="49.5" customHeight="1">
      <c r="A103" s="49">
        <v>78</v>
      </c>
      <c r="B103" s="128" t="s">
        <v>271</v>
      </c>
      <c r="C103" s="129" t="s">
        <v>277</v>
      </c>
      <c r="D103" s="40" t="s">
        <v>273</v>
      </c>
      <c r="E103" s="40" t="s">
        <v>274</v>
      </c>
      <c r="F103" s="60" t="s">
        <v>74</v>
      </c>
      <c r="G103" s="60">
        <v>3</v>
      </c>
      <c r="H103" s="61">
        <v>67.8</v>
      </c>
      <c r="I103" s="61" t="s">
        <v>275</v>
      </c>
      <c r="J103" s="61">
        <v>67.8</v>
      </c>
      <c r="K103" s="60" t="s">
        <v>86</v>
      </c>
      <c r="L103" s="61" t="s">
        <v>140</v>
      </c>
      <c r="M103" s="60" t="s">
        <v>278</v>
      </c>
      <c r="N103" s="61" t="s">
        <v>61</v>
      </c>
      <c r="O103" s="60" t="s">
        <v>55</v>
      </c>
      <c r="P103" s="61" t="s">
        <v>55</v>
      </c>
      <c r="Q103" s="60" t="s">
        <v>56</v>
      </c>
      <c r="R103" s="61" t="s">
        <v>55</v>
      </c>
      <c r="S103" s="60" t="s">
        <v>56</v>
      </c>
      <c r="T103" s="60" t="s">
        <v>279</v>
      </c>
      <c r="U103" s="60" t="s">
        <v>74</v>
      </c>
      <c r="V103" s="60" t="s">
        <v>57</v>
      </c>
      <c r="W103" s="60" t="s">
        <v>56</v>
      </c>
      <c r="X103" s="60" t="s">
        <v>56</v>
      </c>
      <c r="Y103" s="60" t="s">
        <v>56</v>
      </c>
      <c r="Z103" s="62">
        <v>38373.83</v>
      </c>
      <c r="AA103" s="62">
        <f>J103*500</f>
        <v>33900</v>
      </c>
      <c r="AB103" s="62" t="s">
        <v>275</v>
      </c>
      <c r="AC103" s="62" t="s">
        <v>275</v>
      </c>
      <c r="AD103" s="63" t="s">
        <v>280</v>
      </c>
      <c r="AE103" s="62" t="s">
        <v>275</v>
      </c>
      <c r="AF103" s="123"/>
      <c r="AG103" s="136"/>
      <c r="AI103" s="56"/>
      <c r="AJ103" s="56"/>
      <c r="AK103" s="56"/>
      <c r="AL103" s="56"/>
      <c r="AM103" s="57"/>
    </row>
    <row r="104" spans="1:39" s="138" customFormat="1" ht="49.5" customHeight="1">
      <c r="A104" s="69"/>
      <c r="B104" s="70" t="s">
        <v>271</v>
      </c>
      <c r="C104" s="70"/>
      <c r="D104" s="73"/>
      <c r="E104" s="73"/>
      <c r="F104" s="73"/>
      <c r="G104" s="73"/>
      <c r="H104" s="74"/>
      <c r="I104" s="74"/>
      <c r="J104" s="74"/>
      <c r="K104" s="73"/>
      <c r="L104" s="74"/>
      <c r="M104" s="73"/>
      <c r="N104" s="74"/>
      <c r="O104" s="73"/>
      <c r="P104" s="74"/>
      <c r="Q104" s="73"/>
      <c r="R104" s="74"/>
      <c r="S104" s="73"/>
      <c r="T104" s="73"/>
      <c r="U104" s="73"/>
      <c r="V104" s="73"/>
      <c r="W104" s="73"/>
      <c r="X104" s="73"/>
      <c r="Y104" s="73"/>
      <c r="Z104" s="75"/>
      <c r="AA104" s="75"/>
      <c r="AB104" s="75"/>
      <c r="AC104" s="75"/>
      <c r="AD104" s="76">
        <v>70000</v>
      </c>
      <c r="AE104" s="75"/>
      <c r="AF104" s="77">
        <v>40544</v>
      </c>
      <c r="AG104" s="78">
        <v>40908</v>
      </c>
      <c r="AH104" s="139"/>
      <c r="AI104" s="80">
        <v>0</v>
      </c>
      <c r="AJ104" s="82"/>
      <c r="AK104" s="82">
        <v>134652.72</v>
      </c>
      <c r="AL104" s="82">
        <v>0</v>
      </c>
      <c r="AM104" s="83">
        <v>4000</v>
      </c>
    </row>
    <row r="105" spans="1:39" s="138" customFormat="1" ht="49.5" customHeight="1">
      <c r="A105" s="25">
        <v>79</v>
      </c>
      <c r="B105" s="140" t="s">
        <v>281</v>
      </c>
      <c r="C105" s="129" t="s">
        <v>282</v>
      </c>
      <c r="D105" s="60"/>
      <c r="E105" s="60"/>
      <c r="F105" s="60"/>
      <c r="G105" s="60"/>
      <c r="H105" s="61"/>
      <c r="I105" s="61" t="s">
        <v>275</v>
      </c>
      <c r="J105" s="61"/>
      <c r="K105" s="60"/>
      <c r="L105" s="61"/>
      <c r="M105" s="60"/>
      <c r="N105" s="61"/>
      <c r="O105" s="60"/>
      <c r="P105" s="61"/>
      <c r="Q105" s="60"/>
      <c r="R105" s="61"/>
      <c r="S105" s="60"/>
      <c r="T105" s="60"/>
      <c r="U105" s="60"/>
      <c r="V105" s="60"/>
      <c r="W105" s="60"/>
      <c r="X105" s="60"/>
      <c r="Y105" s="60"/>
      <c r="Z105" s="62">
        <v>17790.39</v>
      </c>
      <c r="AA105" s="62">
        <f>J105*500</f>
        <v>0</v>
      </c>
      <c r="AB105" s="62" t="s">
        <v>275</v>
      </c>
      <c r="AC105" s="62" t="s">
        <v>275</v>
      </c>
      <c r="AD105" s="63">
        <v>180000</v>
      </c>
      <c r="AE105" s="62" t="s">
        <v>275</v>
      </c>
      <c r="AF105" s="131"/>
      <c r="AG105" s="132"/>
      <c r="AI105" s="35"/>
      <c r="AJ105" s="35"/>
      <c r="AK105" s="35"/>
      <c r="AL105" s="35"/>
      <c r="AM105" s="36"/>
    </row>
    <row r="106" spans="1:39" s="138" customFormat="1" ht="75" customHeight="1">
      <c r="A106" s="49">
        <v>80</v>
      </c>
      <c r="B106" s="141" t="s">
        <v>281</v>
      </c>
      <c r="C106" s="87" t="s">
        <v>283</v>
      </c>
      <c r="D106" s="40"/>
      <c r="E106" s="40"/>
      <c r="F106" s="40"/>
      <c r="G106" s="40"/>
      <c r="H106" s="50"/>
      <c r="I106" s="50"/>
      <c r="J106" s="50"/>
      <c r="K106" s="40"/>
      <c r="L106" s="50"/>
      <c r="M106" s="40"/>
      <c r="N106" s="50"/>
      <c r="O106" s="40"/>
      <c r="P106" s="50"/>
      <c r="Q106" s="40"/>
      <c r="R106" s="50"/>
      <c r="S106" s="40"/>
      <c r="T106" s="40"/>
      <c r="U106" s="40"/>
      <c r="V106" s="40"/>
      <c r="W106" s="40"/>
      <c r="X106" s="40"/>
      <c r="Y106" s="40"/>
      <c r="Z106" s="51"/>
      <c r="AA106" s="51"/>
      <c r="AB106" s="51"/>
      <c r="AC106" s="51"/>
      <c r="AD106" s="52" t="s">
        <v>284</v>
      </c>
      <c r="AE106" s="51"/>
      <c r="AF106" s="142"/>
      <c r="AG106" s="143"/>
      <c r="AI106" s="56"/>
      <c r="AJ106" s="56"/>
      <c r="AK106" s="56"/>
      <c r="AL106" s="56"/>
      <c r="AM106" s="57"/>
    </row>
    <row r="107" spans="1:39" s="138" customFormat="1" ht="49.5" customHeight="1">
      <c r="A107" s="69"/>
      <c r="B107" s="144" t="s">
        <v>281</v>
      </c>
      <c r="C107" s="71"/>
      <c r="D107" s="73"/>
      <c r="E107" s="73"/>
      <c r="F107" s="73"/>
      <c r="G107" s="73"/>
      <c r="H107" s="74"/>
      <c r="I107" s="74" t="s">
        <v>275</v>
      </c>
      <c r="J107" s="74"/>
      <c r="K107" s="73"/>
      <c r="L107" s="74"/>
      <c r="M107" s="73"/>
      <c r="N107" s="74"/>
      <c r="O107" s="73"/>
      <c r="P107" s="74"/>
      <c r="Q107" s="73"/>
      <c r="R107" s="74"/>
      <c r="S107" s="73"/>
      <c r="T107" s="73"/>
      <c r="U107" s="73"/>
      <c r="V107" s="73"/>
      <c r="W107" s="73"/>
      <c r="X107" s="73"/>
      <c r="Y107" s="73"/>
      <c r="Z107" s="75">
        <v>56890.56</v>
      </c>
      <c r="AA107" s="75">
        <f>J107*500</f>
        <v>0</v>
      </c>
      <c r="AB107" s="75" t="s">
        <v>275</v>
      </c>
      <c r="AC107" s="75" t="s">
        <v>275</v>
      </c>
      <c r="AD107" s="76">
        <v>180000</v>
      </c>
      <c r="AE107" s="75" t="s">
        <v>275</v>
      </c>
      <c r="AF107" s="77">
        <v>40544</v>
      </c>
      <c r="AG107" s="78">
        <v>40908</v>
      </c>
      <c r="AH107" s="139"/>
      <c r="AI107" s="94">
        <v>0</v>
      </c>
      <c r="AJ107" s="145"/>
      <c r="AK107" s="82">
        <v>213028.81</v>
      </c>
      <c r="AL107" s="82">
        <v>0</v>
      </c>
      <c r="AM107" s="83">
        <v>1000</v>
      </c>
    </row>
    <row r="108" spans="1:41" s="138" customFormat="1" ht="49.5" customHeight="1">
      <c r="A108" s="25">
        <v>81</v>
      </c>
      <c r="B108" s="146" t="s">
        <v>285</v>
      </c>
      <c r="C108" s="27" t="s">
        <v>286</v>
      </c>
      <c r="D108" s="28" t="s">
        <v>287</v>
      </c>
      <c r="E108" s="28"/>
      <c r="F108" s="28"/>
      <c r="G108" s="28"/>
      <c r="H108" s="29"/>
      <c r="I108" s="29" t="s">
        <v>275</v>
      </c>
      <c r="J108" s="29"/>
      <c r="K108" s="28"/>
      <c r="L108" s="29"/>
      <c r="M108" s="28"/>
      <c r="N108" s="29"/>
      <c r="O108" s="28" t="s">
        <v>55</v>
      </c>
      <c r="P108" s="29" t="s">
        <v>55</v>
      </c>
      <c r="Q108" s="28" t="s">
        <v>56</v>
      </c>
      <c r="R108" s="29" t="s">
        <v>55</v>
      </c>
      <c r="S108" s="28" t="s">
        <v>56</v>
      </c>
      <c r="T108" s="28" t="s">
        <v>74</v>
      </c>
      <c r="U108" s="28">
        <v>5</v>
      </c>
      <c r="V108" s="28" t="s">
        <v>288</v>
      </c>
      <c r="W108" s="28" t="s">
        <v>74</v>
      </c>
      <c r="X108" s="28" t="s">
        <v>55</v>
      </c>
      <c r="Y108" s="28" t="s">
        <v>289</v>
      </c>
      <c r="Z108" s="30">
        <v>3722.09</v>
      </c>
      <c r="AA108" s="30">
        <f>J108*500</f>
        <v>0</v>
      </c>
      <c r="AB108" s="30" t="s">
        <v>275</v>
      </c>
      <c r="AC108" s="30" t="s">
        <v>275</v>
      </c>
      <c r="AD108" s="147" t="s">
        <v>290</v>
      </c>
      <c r="AE108" s="30" t="s">
        <v>275</v>
      </c>
      <c r="AF108" s="110"/>
      <c r="AG108" s="137"/>
      <c r="AI108" s="35"/>
      <c r="AJ108" s="35"/>
      <c r="AK108" s="35"/>
      <c r="AL108" s="35"/>
      <c r="AM108" s="36"/>
      <c r="AO108" s="148"/>
    </row>
    <row r="109" spans="1:39" s="138" customFormat="1" ht="49.5" customHeight="1">
      <c r="A109" s="49">
        <v>82</v>
      </c>
      <c r="B109" s="140" t="s">
        <v>285</v>
      </c>
      <c r="C109" s="129" t="s">
        <v>291</v>
      </c>
      <c r="D109" s="60"/>
      <c r="E109" s="60"/>
      <c r="F109" s="60"/>
      <c r="G109" s="60"/>
      <c r="H109" s="61"/>
      <c r="I109" s="61" t="s">
        <v>275</v>
      </c>
      <c r="J109" s="61"/>
      <c r="K109" s="60"/>
      <c r="L109" s="61"/>
      <c r="M109" s="60"/>
      <c r="N109" s="61"/>
      <c r="O109" s="60"/>
      <c r="P109" s="61"/>
      <c r="Q109" s="60"/>
      <c r="R109" s="61"/>
      <c r="S109" s="60"/>
      <c r="T109" s="60"/>
      <c r="U109" s="60"/>
      <c r="V109" s="60"/>
      <c r="W109" s="60"/>
      <c r="X109" s="60"/>
      <c r="Y109" s="60"/>
      <c r="Z109" s="62">
        <v>3722.09</v>
      </c>
      <c r="AA109" s="62">
        <f>J109*500</f>
        <v>0</v>
      </c>
      <c r="AB109" s="62" t="s">
        <v>275</v>
      </c>
      <c r="AC109" s="62" t="s">
        <v>275</v>
      </c>
      <c r="AD109" s="63" t="s">
        <v>284</v>
      </c>
      <c r="AE109" s="62" t="s">
        <v>275</v>
      </c>
      <c r="AF109" s="123"/>
      <c r="AG109" s="136"/>
      <c r="AI109" s="56"/>
      <c r="AJ109" s="56"/>
      <c r="AK109" s="56"/>
      <c r="AL109" s="56"/>
      <c r="AM109" s="57"/>
    </row>
    <row r="110" spans="1:39" s="138" customFormat="1" ht="49.5" customHeight="1">
      <c r="A110" s="69"/>
      <c r="B110" s="144" t="s">
        <v>285</v>
      </c>
      <c r="C110" s="71"/>
      <c r="D110" s="73"/>
      <c r="E110" s="73"/>
      <c r="F110" s="73"/>
      <c r="G110" s="73"/>
      <c r="H110" s="74"/>
      <c r="I110" s="74" t="s">
        <v>275</v>
      </c>
      <c r="J110" s="74"/>
      <c r="K110" s="73"/>
      <c r="L110" s="74"/>
      <c r="M110" s="73"/>
      <c r="N110" s="74"/>
      <c r="O110" s="73"/>
      <c r="P110" s="74"/>
      <c r="Q110" s="73"/>
      <c r="R110" s="74"/>
      <c r="S110" s="73"/>
      <c r="T110" s="73"/>
      <c r="U110" s="73"/>
      <c r="V110" s="73"/>
      <c r="W110" s="73"/>
      <c r="X110" s="73"/>
      <c r="Y110" s="73"/>
      <c r="Z110" s="75">
        <v>39924.46</v>
      </c>
      <c r="AA110" s="75">
        <f>J110*500</f>
        <v>0</v>
      </c>
      <c r="AB110" s="75" t="s">
        <v>275</v>
      </c>
      <c r="AC110" s="75" t="s">
        <v>275</v>
      </c>
      <c r="AD110" s="76">
        <v>190631</v>
      </c>
      <c r="AE110" s="75" t="s">
        <v>275</v>
      </c>
      <c r="AF110" s="77">
        <v>40544</v>
      </c>
      <c r="AG110" s="78">
        <v>40908</v>
      </c>
      <c r="AH110" s="139"/>
      <c r="AI110" s="94">
        <v>0</v>
      </c>
      <c r="AJ110" s="149"/>
      <c r="AK110" s="81">
        <v>220174</v>
      </c>
      <c r="AL110" s="81">
        <v>0</v>
      </c>
      <c r="AM110" s="83">
        <v>2000</v>
      </c>
    </row>
    <row r="111" spans="1:39" s="138" customFormat="1" ht="49.5" customHeight="1">
      <c r="A111" s="69">
        <v>83</v>
      </c>
      <c r="B111" s="144" t="s">
        <v>292</v>
      </c>
      <c r="C111" s="71" t="s">
        <v>293</v>
      </c>
      <c r="D111" s="73" t="s">
        <v>294</v>
      </c>
      <c r="E111" s="73">
        <v>1988</v>
      </c>
      <c r="F111" s="73"/>
      <c r="G111" s="73" t="s">
        <v>295</v>
      </c>
      <c r="H111" s="74">
        <v>134.3</v>
      </c>
      <c r="I111" s="74"/>
      <c r="J111" s="74">
        <v>134.3</v>
      </c>
      <c r="K111" s="73" t="s">
        <v>296</v>
      </c>
      <c r="L111" s="73" t="s">
        <v>296</v>
      </c>
      <c r="M111" s="73"/>
      <c r="N111" s="74"/>
      <c r="O111" s="73" t="s">
        <v>55</v>
      </c>
      <c r="P111" s="74" t="s">
        <v>55</v>
      </c>
      <c r="Q111" s="73" t="s">
        <v>55</v>
      </c>
      <c r="R111" s="74" t="s">
        <v>55</v>
      </c>
      <c r="S111" s="73" t="s">
        <v>56</v>
      </c>
      <c r="T111" s="73" t="s">
        <v>297</v>
      </c>
      <c r="U111" s="73">
        <v>2</v>
      </c>
      <c r="V111" s="73" t="s">
        <v>57</v>
      </c>
      <c r="W111" s="73" t="s">
        <v>56</v>
      </c>
      <c r="X111" s="73" t="s">
        <v>56</v>
      </c>
      <c r="Y111" s="73" t="s">
        <v>56</v>
      </c>
      <c r="Z111" s="75"/>
      <c r="AA111" s="75"/>
      <c r="AB111" s="76">
        <v>671500</v>
      </c>
      <c r="AC111" s="75" t="s">
        <v>298</v>
      </c>
      <c r="AD111" s="76">
        <v>65000</v>
      </c>
      <c r="AE111" s="75" t="s">
        <v>275</v>
      </c>
      <c r="AF111" s="77">
        <v>40544</v>
      </c>
      <c r="AG111" s="78">
        <v>40908</v>
      </c>
      <c r="AH111" s="139"/>
      <c r="AI111" s="80">
        <v>671500</v>
      </c>
      <c r="AJ111" s="150" t="s">
        <v>58</v>
      </c>
      <c r="AK111" s="82">
        <v>129789.27</v>
      </c>
      <c r="AL111" s="82">
        <v>0</v>
      </c>
      <c r="AM111" s="83">
        <v>0</v>
      </c>
    </row>
    <row r="112" spans="1:39" s="138" customFormat="1" ht="49.5" customHeight="1">
      <c r="A112" s="69">
        <v>84</v>
      </c>
      <c r="B112" s="144" t="s">
        <v>299</v>
      </c>
      <c r="C112" s="71" t="s">
        <v>300</v>
      </c>
      <c r="D112" s="73"/>
      <c r="E112" s="73"/>
      <c r="F112" s="73"/>
      <c r="G112" s="73"/>
      <c r="H112" s="74"/>
      <c r="I112" s="74"/>
      <c r="J112" s="74"/>
      <c r="K112" s="73"/>
      <c r="L112" s="73"/>
      <c r="M112" s="73"/>
      <c r="N112" s="74"/>
      <c r="O112" s="73"/>
      <c r="P112" s="74"/>
      <c r="Q112" s="73"/>
      <c r="R112" s="74"/>
      <c r="S112" s="73"/>
      <c r="T112" s="73"/>
      <c r="U112" s="73"/>
      <c r="V112" s="73"/>
      <c r="W112" s="73"/>
      <c r="X112" s="73"/>
      <c r="Y112" s="73"/>
      <c r="Z112" s="75"/>
      <c r="AA112" s="75"/>
      <c r="AB112" s="91"/>
      <c r="AC112" s="75"/>
      <c r="AD112" s="76">
        <v>734053.68</v>
      </c>
      <c r="AE112" s="81">
        <v>20000</v>
      </c>
      <c r="AF112" s="77">
        <v>40544</v>
      </c>
      <c r="AG112" s="78">
        <v>40908</v>
      </c>
      <c r="AH112" s="139"/>
      <c r="AI112" s="80">
        <v>0</v>
      </c>
      <c r="AJ112" s="81"/>
      <c r="AK112" s="82">
        <v>370243.1</v>
      </c>
      <c r="AL112" s="82">
        <v>827489.65</v>
      </c>
      <c r="AM112" s="83">
        <v>30000</v>
      </c>
    </row>
    <row r="113" spans="1:39" s="138" customFormat="1" ht="49.5" customHeight="1">
      <c r="A113" s="58">
        <v>85</v>
      </c>
      <c r="B113" s="140" t="s">
        <v>301</v>
      </c>
      <c r="C113" s="129" t="s">
        <v>269</v>
      </c>
      <c r="D113" s="60"/>
      <c r="E113" s="60"/>
      <c r="F113" s="60"/>
      <c r="G113" s="60"/>
      <c r="H113" s="61"/>
      <c r="I113" s="61"/>
      <c r="J113" s="61"/>
      <c r="K113" s="60"/>
      <c r="L113" s="60"/>
      <c r="M113" s="60"/>
      <c r="N113" s="61"/>
      <c r="O113" s="60"/>
      <c r="P113" s="61"/>
      <c r="Q113" s="60"/>
      <c r="R113" s="61"/>
      <c r="S113" s="60"/>
      <c r="T113" s="60"/>
      <c r="U113" s="60"/>
      <c r="V113" s="60"/>
      <c r="W113" s="60"/>
      <c r="X113" s="60"/>
      <c r="Y113" s="60"/>
      <c r="Z113" s="62"/>
      <c r="AA113" s="62"/>
      <c r="AB113" s="63"/>
      <c r="AC113" s="62"/>
      <c r="AD113" s="63" t="s">
        <v>302</v>
      </c>
      <c r="AE113" s="62" t="s">
        <v>275</v>
      </c>
      <c r="AF113" s="151"/>
      <c r="AG113" s="152"/>
      <c r="AI113" s="67"/>
      <c r="AJ113" s="67"/>
      <c r="AK113" s="67">
        <v>294733</v>
      </c>
      <c r="AL113" s="67">
        <v>23289.5</v>
      </c>
      <c r="AM113" s="68">
        <v>500</v>
      </c>
    </row>
    <row r="114" spans="1:39" s="138" customFormat="1" ht="49.5" customHeight="1">
      <c r="A114" s="69"/>
      <c r="B114" s="144" t="s">
        <v>301</v>
      </c>
      <c r="C114" s="71"/>
      <c r="D114" s="73"/>
      <c r="E114" s="73"/>
      <c r="F114" s="73"/>
      <c r="G114" s="73"/>
      <c r="H114" s="74"/>
      <c r="I114" s="74"/>
      <c r="J114" s="74"/>
      <c r="K114" s="73"/>
      <c r="L114" s="73"/>
      <c r="M114" s="73"/>
      <c r="N114" s="74"/>
      <c r="O114" s="73"/>
      <c r="P114" s="74"/>
      <c r="Q114" s="73"/>
      <c r="R114" s="74"/>
      <c r="S114" s="73"/>
      <c r="T114" s="73"/>
      <c r="U114" s="73"/>
      <c r="V114" s="73"/>
      <c r="W114" s="73"/>
      <c r="X114" s="73"/>
      <c r="Y114" s="73"/>
      <c r="Z114" s="75"/>
      <c r="AA114" s="75"/>
      <c r="AB114" s="91"/>
      <c r="AC114" s="75"/>
      <c r="AD114" s="76">
        <v>170000</v>
      </c>
      <c r="AE114" s="75" t="s">
        <v>275</v>
      </c>
      <c r="AF114" s="77">
        <v>40544</v>
      </c>
      <c r="AG114" s="78">
        <v>40908</v>
      </c>
      <c r="AH114" s="139"/>
      <c r="AI114" s="94">
        <v>0</v>
      </c>
      <c r="AJ114" s="149"/>
      <c r="AK114" s="81">
        <v>360186.44</v>
      </c>
      <c r="AL114" s="81">
        <v>23289.8</v>
      </c>
      <c r="AM114" s="83">
        <f>AM113</f>
        <v>500</v>
      </c>
    </row>
    <row r="115" spans="1:39" s="138" customFormat="1" ht="75" customHeight="1">
      <c r="A115" s="25">
        <v>86</v>
      </c>
      <c r="B115" s="26" t="s">
        <v>303</v>
      </c>
      <c r="C115" s="27" t="s">
        <v>304</v>
      </c>
      <c r="D115" s="28" t="s">
        <v>305</v>
      </c>
      <c r="E115" s="28">
        <v>1928</v>
      </c>
      <c r="F115" s="28">
        <v>2005</v>
      </c>
      <c r="G115" s="28" t="s">
        <v>306</v>
      </c>
      <c r="H115" s="29">
        <v>1088</v>
      </c>
      <c r="I115" s="29">
        <v>8388.6</v>
      </c>
      <c r="J115" s="29">
        <v>2266.6</v>
      </c>
      <c r="K115" s="28" t="s">
        <v>200</v>
      </c>
      <c r="L115" s="28" t="s">
        <v>307</v>
      </c>
      <c r="M115" s="28" t="s">
        <v>135</v>
      </c>
      <c r="N115" s="29" t="s">
        <v>61</v>
      </c>
      <c r="O115" s="28" t="s">
        <v>55</v>
      </c>
      <c r="P115" s="29" t="s">
        <v>55</v>
      </c>
      <c r="Q115" s="28" t="s">
        <v>55</v>
      </c>
      <c r="R115" s="29" t="s">
        <v>55</v>
      </c>
      <c r="S115" s="28" t="s">
        <v>55</v>
      </c>
      <c r="T115" s="28" t="s">
        <v>308</v>
      </c>
      <c r="U115" s="28">
        <v>17</v>
      </c>
      <c r="V115" s="28" t="s">
        <v>89</v>
      </c>
      <c r="W115" s="153" t="s">
        <v>309</v>
      </c>
      <c r="X115" s="28" t="s">
        <v>55</v>
      </c>
      <c r="Y115" s="28" t="s">
        <v>55</v>
      </c>
      <c r="Z115" s="30"/>
      <c r="AA115" s="30"/>
      <c r="AB115" s="31">
        <v>7933100</v>
      </c>
      <c r="AC115" s="30" t="s">
        <v>310</v>
      </c>
      <c r="AD115" s="31">
        <v>2487333.27</v>
      </c>
      <c r="AE115" s="30" t="s">
        <v>311</v>
      </c>
      <c r="AF115" s="110"/>
      <c r="AG115" s="137"/>
      <c r="AI115" s="35">
        <v>7933100</v>
      </c>
      <c r="AJ115" s="67" t="s">
        <v>58</v>
      </c>
      <c r="AK115" s="35"/>
      <c r="AL115" s="35"/>
      <c r="AM115" s="36"/>
    </row>
    <row r="116" spans="1:39" s="138" customFormat="1" ht="49.5" customHeight="1">
      <c r="A116" s="38">
        <v>87</v>
      </c>
      <c r="B116" s="85" t="s">
        <v>303</v>
      </c>
      <c r="C116" s="39" t="s">
        <v>304</v>
      </c>
      <c r="D116" s="41" t="s">
        <v>312</v>
      </c>
      <c r="E116" s="41"/>
      <c r="F116" s="41"/>
      <c r="G116" s="41" t="s">
        <v>313</v>
      </c>
      <c r="H116" s="42">
        <v>624</v>
      </c>
      <c r="I116" s="42">
        <v>2184</v>
      </c>
      <c r="J116" s="42">
        <v>665.6</v>
      </c>
      <c r="K116" s="41" t="s">
        <v>314</v>
      </c>
      <c r="L116" s="41" t="s">
        <v>73</v>
      </c>
      <c r="M116" s="41" t="s">
        <v>135</v>
      </c>
      <c r="N116" s="42" t="s">
        <v>61</v>
      </c>
      <c r="O116" s="41" t="s">
        <v>55</v>
      </c>
      <c r="P116" s="42" t="s">
        <v>55</v>
      </c>
      <c r="Q116" s="41" t="s">
        <v>56</v>
      </c>
      <c r="R116" s="42" t="s">
        <v>55</v>
      </c>
      <c r="S116" s="41" t="s">
        <v>56</v>
      </c>
      <c r="T116" s="41" t="s">
        <v>315</v>
      </c>
      <c r="U116" s="41">
        <v>13</v>
      </c>
      <c r="V116" s="41" t="s">
        <v>89</v>
      </c>
      <c r="W116" s="154" t="s">
        <v>309</v>
      </c>
      <c r="X116" s="41" t="s">
        <v>55</v>
      </c>
      <c r="Y116" s="41" t="s">
        <v>55</v>
      </c>
      <c r="Z116" s="43"/>
      <c r="AA116" s="43"/>
      <c r="AB116" s="44">
        <v>2329600</v>
      </c>
      <c r="AC116" s="108" t="s">
        <v>310</v>
      </c>
      <c r="AD116" s="44"/>
      <c r="AE116" s="43"/>
      <c r="AF116" s="45"/>
      <c r="AG116" s="134"/>
      <c r="AI116" s="47">
        <v>2329600</v>
      </c>
      <c r="AJ116" s="56" t="s">
        <v>58</v>
      </c>
      <c r="AK116" s="47"/>
      <c r="AL116" s="47"/>
      <c r="AM116" s="48"/>
    </row>
    <row r="117" spans="1:39" s="138" customFormat="1" ht="49.5" customHeight="1">
      <c r="A117" s="38">
        <v>88</v>
      </c>
      <c r="B117" s="85" t="s">
        <v>303</v>
      </c>
      <c r="C117" s="39" t="s">
        <v>304</v>
      </c>
      <c r="D117" s="41" t="s">
        <v>316</v>
      </c>
      <c r="E117" s="41"/>
      <c r="F117" s="41"/>
      <c r="G117" s="41">
        <v>1</v>
      </c>
      <c r="H117" s="42">
        <v>52.5</v>
      </c>
      <c r="I117" s="42">
        <v>184</v>
      </c>
      <c r="J117" s="42">
        <v>45</v>
      </c>
      <c r="K117" s="41" t="s">
        <v>317</v>
      </c>
      <c r="L117" s="41" t="s">
        <v>268</v>
      </c>
      <c r="M117" s="41" t="s">
        <v>135</v>
      </c>
      <c r="N117" s="42" t="s">
        <v>61</v>
      </c>
      <c r="O117" s="41" t="s">
        <v>55</v>
      </c>
      <c r="P117" s="42" t="s">
        <v>56</v>
      </c>
      <c r="Q117" s="41" t="s">
        <v>56</v>
      </c>
      <c r="R117" s="42" t="s">
        <v>56</v>
      </c>
      <c r="S117" s="41" t="s">
        <v>56</v>
      </c>
      <c r="T117" s="41" t="s">
        <v>318</v>
      </c>
      <c r="U117" s="41">
        <v>1</v>
      </c>
      <c r="V117" s="41" t="s">
        <v>89</v>
      </c>
      <c r="W117" s="154" t="s">
        <v>309</v>
      </c>
      <c r="X117" s="41" t="s">
        <v>56</v>
      </c>
      <c r="Y117" s="41" t="s">
        <v>56</v>
      </c>
      <c r="Z117" s="43"/>
      <c r="AA117" s="43"/>
      <c r="AB117" s="44">
        <v>157500</v>
      </c>
      <c r="AC117" s="108" t="s">
        <v>310</v>
      </c>
      <c r="AD117" s="44"/>
      <c r="AE117" s="43"/>
      <c r="AF117" s="45"/>
      <c r="AG117" s="134"/>
      <c r="AI117" s="47">
        <v>157500</v>
      </c>
      <c r="AJ117" s="56" t="s">
        <v>58</v>
      </c>
      <c r="AK117" s="47"/>
      <c r="AL117" s="47"/>
      <c r="AM117" s="48"/>
    </row>
    <row r="118" spans="1:39" s="138" customFormat="1" ht="49.5" customHeight="1">
      <c r="A118" s="49">
        <v>89</v>
      </c>
      <c r="B118" s="86" t="s">
        <v>303</v>
      </c>
      <c r="C118" s="87" t="s">
        <v>319</v>
      </c>
      <c r="D118" s="40" t="s">
        <v>320</v>
      </c>
      <c r="E118" s="40"/>
      <c r="F118" s="40"/>
      <c r="G118" s="40" t="s">
        <v>321</v>
      </c>
      <c r="H118" s="50"/>
      <c r="I118" s="50"/>
      <c r="J118" s="50">
        <v>81.5</v>
      </c>
      <c r="K118" s="40" t="s">
        <v>200</v>
      </c>
      <c r="L118" s="40"/>
      <c r="M118" s="40"/>
      <c r="N118" s="50"/>
      <c r="O118" s="40" t="s">
        <v>55</v>
      </c>
      <c r="P118" s="50" t="s">
        <v>55</v>
      </c>
      <c r="Q118" s="40" t="s">
        <v>56</v>
      </c>
      <c r="R118" s="50" t="s">
        <v>55</v>
      </c>
      <c r="S118" s="40" t="s">
        <v>55</v>
      </c>
      <c r="T118" s="40"/>
      <c r="U118" s="40">
        <v>1</v>
      </c>
      <c r="V118" s="40" t="s">
        <v>89</v>
      </c>
      <c r="W118" s="155" t="s">
        <v>309</v>
      </c>
      <c r="X118" s="40" t="s">
        <v>55</v>
      </c>
      <c r="Y118" s="40" t="s">
        <v>55</v>
      </c>
      <c r="Z118" s="51"/>
      <c r="AA118" s="51"/>
      <c r="AB118" s="52">
        <v>285250</v>
      </c>
      <c r="AC118" s="156" t="s">
        <v>310</v>
      </c>
      <c r="AD118" s="52"/>
      <c r="AE118" s="51"/>
      <c r="AF118" s="142"/>
      <c r="AG118" s="143"/>
      <c r="AI118" s="56">
        <v>285250</v>
      </c>
      <c r="AJ118" s="56" t="s">
        <v>58</v>
      </c>
      <c r="AK118" s="56"/>
      <c r="AL118" s="56"/>
      <c r="AM118" s="57"/>
    </row>
    <row r="119" spans="1:123" s="157" customFormat="1" ht="49.5" customHeight="1">
      <c r="A119" s="69"/>
      <c r="B119" s="144" t="s">
        <v>303</v>
      </c>
      <c r="C119" s="71"/>
      <c r="D119" s="73"/>
      <c r="E119" s="73"/>
      <c r="F119" s="73"/>
      <c r="G119" s="73"/>
      <c r="H119" s="74"/>
      <c r="I119" s="74"/>
      <c r="J119" s="74"/>
      <c r="K119" s="73"/>
      <c r="L119" s="73"/>
      <c r="M119" s="73"/>
      <c r="N119" s="74"/>
      <c r="O119" s="73"/>
      <c r="P119" s="74"/>
      <c r="Q119" s="73"/>
      <c r="R119" s="74"/>
      <c r="S119" s="73"/>
      <c r="T119" s="73"/>
      <c r="U119" s="73"/>
      <c r="V119" s="73"/>
      <c r="W119" s="73"/>
      <c r="X119" s="73"/>
      <c r="Y119" s="73"/>
      <c r="Z119" s="75"/>
      <c r="AA119" s="75"/>
      <c r="AB119" s="76">
        <v>10705450</v>
      </c>
      <c r="AC119" s="75"/>
      <c r="AD119" s="76">
        <v>2487333.27</v>
      </c>
      <c r="AE119" s="81">
        <v>30000</v>
      </c>
      <c r="AF119" s="77">
        <v>40544</v>
      </c>
      <c r="AG119" s="78">
        <v>40908</v>
      </c>
      <c r="AH119" s="139"/>
      <c r="AI119" s="80">
        <f>SUM(AI115:AI118)</f>
        <v>10705450</v>
      </c>
      <c r="AJ119" s="81"/>
      <c r="AK119" s="82">
        <v>38666605.11</v>
      </c>
      <c r="AL119" s="82">
        <v>359806.8</v>
      </c>
      <c r="AM119" s="83">
        <v>50000</v>
      </c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  <c r="CO119" s="138"/>
      <c r="CP119" s="138"/>
      <c r="CQ119" s="138"/>
      <c r="CR119" s="138"/>
      <c r="CS119" s="138"/>
      <c r="CT119" s="138"/>
      <c r="CU119" s="138"/>
      <c r="CV119" s="138"/>
      <c r="CW119" s="138"/>
      <c r="CX119" s="138"/>
      <c r="CY119" s="138"/>
      <c r="CZ119" s="138"/>
      <c r="DA119" s="138"/>
      <c r="DB119" s="138"/>
      <c r="DC119" s="138"/>
      <c r="DD119" s="138"/>
      <c r="DE119" s="138"/>
      <c r="DF119" s="138"/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38"/>
      <c r="DR119" s="138"/>
      <c r="DS119" s="138"/>
    </row>
    <row r="120" spans="1:39" s="163" customFormat="1" ht="12.75" customHeight="1" hidden="1">
      <c r="A120" s="25"/>
      <c r="B120" s="140"/>
      <c r="C120" s="140"/>
      <c r="D120" s="158"/>
      <c r="E120" s="158"/>
      <c r="F120" s="158"/>
      <c r="G120" s="158"/>
      <c r="H120" s="159"/>
      <c r="I120" s="159"/>
      <c r="J120" s="159"/>
      <c r="K120" s="158"/>
      <c r="L120" s="158"/>
      <c r="M120" s="158"/>
      <c r="N120" s="159"/>
      <c r="O120" s="158"/>
      <c r="P120" s="159"/>
      <c r="Q120" s="158"/>
      <c r="R120" s="159"/>
      <c r="S120" s="158"/>
      <c r="T120" s="158"/>
      <c r="U120" s="158"/>
      <c r="V120" s="158"/>
      <c r="W120" s="158"/>
      <c r="X120" s="158"/>
      <c r="Y120" s="158"/>
      <c r="Z120" s="13"/>
      <c r="AA120" s="13"/>
      <c r="AB120" s="160">
        <f>SUM(AB119,AB111,AB101,AB93,AB88,AB81,AB73,AB57,AB51,AB48,AB32,AB28,AB27,AB24,AB17,AB12)</f>
        <v>97216884.92</v>
      </c>
      <c r="AC120" s="13"/>
      <c r="AD120" s="160">
        <f>SUM(AD119,AD114,AD112,AD111,AD110,AD107,AD104,AD101,AD93,AD88,AD81,AD73,AD57,AD51,AD48,AD32,AD28,AD27,AD24,AD17,AD12)</f>
        <v>17777627.73</v>
      </c>
      <c r="AE120" s="161">
        <f>SUM(AE119,AE112,AE101,AE93,AE88,AE81,AE73,AE57,AE51,AE48,AE32,AE28,AE27,AE24,AE17,AE12)</f>
        <v>263500</v>
      </c>
      <c r="AF120" s="162"/>
      <c r="AG120" s="162"/>
      <c r="AI120" s="164">
        <f>AI119+AI114+AI112+AI111+AI110+AI107+AI104+AI101+AI93+AI88+AI81+AI73+AI57+AI51+AI48+AI32+AI28+AI27+AI24+AI17+AI12</f>
        <v>163520699.87</v>
      </c>
      <c r="AJ120" s="165"/>
      <c r="AK120" s="164">
        <f>AK119+AK114+AK112+AK111+AK110+AK107+AK104+AK101+AK93+AK88+AK81+AK73+AK57+AK51+AK48+AK32+AK28+AK27+AK24+AK17+AK12</f>
        <v>64522070.28</v>
      </c>
      <c r="AL120" s="164">
        <f>AL119+AL114+AL112+AL111+AL110+AL107+AL104+AL101+AL93+AL88+AL81+AL73+AL57+AL51+AL48+AL32+AL28+AL27+AL24+AL17+AL12</f>
        <v>5259398.37</v>
      </c>
      <c r="AM120" s="164">
        <f>AM119+AM114+AM112+AM111+AM110+AM107+AM104+AM101+AM93+AM88+AM81+AM73+AM57+AM51+AM48+AM32+AM28+AM27+AM24+AM17+AM12</f>
        <v>225500</v>
      </c>
    </row>
    <row r="121" spans="1:39" s="37" customFormat="1" ht="75" customHeight="1">
      <c r="A121" s="38">
        <v>90</v>
      </c>
      <c r="B121" s="104" t="s">
        <v>322</v>
      </c>
      <c r="C121" s="105" t="s">
        <v>323</v>
      </c>
      <c r="D121" s="106" t="s">
        <v>324</v>
      </c>
      <c r="E121" s="106" t="s">
        <v>325</v>
      </c>
      <c r="F121" s="106" t="s">
        <v>74</v>
      </c>
      <c r="G121" s="106">
        <v>1</v>
      </c>
      <c r="H121" s="107"/>
      <c r="I121" s="107"/>
      <c r="J121" s="107">
        <v>839.52</v>
      </c>
      <c r="K121" s="106" t="s">
        <v>200</v>
      </c>
      <c r="L121" s="107" t="s">
        <v>72</v>
      </c>
      <c r="M121" s="106" t="s">
        <v>72</v>
      </c>
      <c r="N121" s="107" t="s">
        <v>326</v>
      </c>
      <c r="O121" s="106" t="s">
        <v>55</v>
      </c>
      <c r="P121" s="107" t="s">
        <v>55</v>
      </c>
      <c r="Q121" s="106" t="s">
        <v>56</v>
      </c>
      <c r="R121" s="107" t="s">
        <v>55</v>
      </c>
      <c r="S121" s="106" t="s">
        <v>56</v>
      </c>
      <c r="T121" s="106" t="s">
        <v>74</v>
      </c>
      <c r="U121" s="106" t="s">
        <v>74</v>
      </c>
      <c r="V121" s="106" t="s">
        <v>110</v>
      </c>
      <c r="W121" s="106" t="s">
        <v>56</v>
      </c>
      <c r="X121" s="106" t="s">
        <v>56</v>
      </c>
      <c r="Y121" s="106" t="s">
        <v>56</v>
      </c>
      <c r="Z121" s="108">
        <v>400000</v>
      </c>
      <c r="AA121" s="108">
        <f>J121*500</f>
        <v>419760</v>
      </c>
      <c r="AB121" s="166">
        <v>418423</v>
      </c>
      <c r="AC121" s="108" t="s">
        <v>66</v>
      </c>
      <c r="AD121" s="166"/>
      <c r="AE121" s="166"/>
      <c r="AF121" s="110"/>
      <c r="AG121" s="137"/>
      <c r="AH121" s="167">
        <f>ROUNDUP(DAYS360(AF121,AG121)/30,0)</f>
        <v>0</v>
      </c>
      <c r="AI121" s="108">
        <v>418423</v>
      </c>
      <c r="AJ121" s="108" t="s">
        <v>66</v>
      </c>
      <c r="AK121" s="108"/>
      <c r="AL121" s="108"/>
      <c r="AM121" s="168"/>
    </row>
    <row r="122" spans="1:39" s="37" customFormat="1" ht="99.75" customHeight="1">
      <c r="A122" s="38">
        <v>91</v>
      </c>
      <c r="B122" s="85" t="s">
        <v>322</v>
      </c>
      <c r="C122" s="39" t="s">
        <v>327</v>
      </c>
      <c r="D122" s="41" t="s">
        <v>328</v>
      </c>
      <c r="E122" s="41" t="s">
        <v>329</v>
      </c>
      <c r="F122" s="41"/>
      <c r="G122" s="41" t="s">
        <v>330</v>
      </c>
      <c r="H122" s="42">
        <v>3242</v>
      </c>
      <c r="I122" s="42">
        <v>25600</v>
      </c>
      <c r="J122" s="42">
        <v>3190</v>
      </c>
      <c r="K122" s="41" t="s">
        <v>331</v>
      </c>
      <c r="L122" s="42" t="s">
        <v>332</v>
      </c>
      <c r="M122" s="41"/>
      <c r="N122" s="42" t="s">
        <v>61</v>
      </c>
      <c r="O122" s="41" t="s">
        <v>55</v>
      </c>
      <c r="P122" s="42" t="s">
        <v>55</v>
      </c>
      <c r="Q122" s="41" t="s">
        <v>56</v>
      </c>
      <c r="R122" s="42" t="s">
        <v>55</v>
      </c>
      <c r="S122" s="41"/>
      <c r="T122" s="41"/>
      <c r="U122" s="41"/>
      <c r="V122" s="41" t="s">
        <v>89</v>
      </c>
      <c r="W122" s="41" t="s">
        <v>55</v>
      </c>
      <c r="X122" s="41" t="s">
        <v>56</v>
      </c>
      <c r="Y122" s="41" t="s">
        <v>56</v>
      </c>
      <c r="Z122" s="43"/>
      <c r="AA122" s="43"/>
      <c r="AB122" s="44" t="s">
        <v>333</v>
      </c>
      <c r="AC122" s="43" t="s">
        <v>66</v>
      </c>
      <c r="AD122" s="44" t="s">
        <v>334</v>
      </c>
      <c r="AE122" s="44"/>
      <c r="AF122" s="45"/>
      <c r="AG122" s="134"/>
      <c r="AH122" s="169"/>
      <c r="AI122" s="43">
        <v>1399295</v>
      </c>
      <c r="AJ122" s="30" t="s">
        <v>66</v>
      </c>
      <c r="AK122" s="44" t="s">
        <v>334</v>
      </c>
      <c r="AL122" s="43"/>
      <c r="AM122" s="48"/>
    </row>
    <row r="123" spans="1:39" s="37" customFormat="1" ht="49.5" customHeight="1">
      <c r="A123" s="38">
        <v>92</v>
      </c>
      <c r="B123" s="85" t="s">
        <v>322</v>
      </c>
      <c r="C123" s="39" t="s">
        <v>335</v>
      </c>
      <c r="D123" s="41" t="s">
        <v>336</v>
      </c>
      <c r="E123" s="41" t="s">
        <v>337</v>
      </c>
      <c r="F123" s="41"/>
      <c r="G123" s="41" t="s">
        <v>338</v>
      </c>
      <c r="H123" s="42">
        <v>176</v>
      </c>
      <c r="I123" s="42">
        <v>2109</v>
      </c>
      <c r="J123" s="42">
        <v>362.4</v>
      </c>
      <c r="K123" s="41" t="s">
        <v>200</v>
      </c>
      <c r="L123" s="42" t="s">
        <v>339</v>
      </c>
      <c r="M123" s="41" t="s">
        <v>135</v>
      </c>
      <c r="N123" s="42" t="s">
        <v>53</v>
      </c>
      <c r="O123" s="41" t="s">
        <v>55</v>
      </c>
      <c r="P123" s="42" t="s">
        <v>55</v>
      </c>
      <c r="Q123" s="41" t="s">
        <v>56</v>
      </c>
      <c r="R123" s="42" t="s">
        <v>56</v>
      </c>
      <c r="S123" s="41" t="s">
        <v>56</v>
      </c>
      <c r="T123" s="41"/>
      <c r="U123" s="41"/>
      <c r="V123" s="41" t="s">
        <v>89</v>
      </c>
      <c r="W123" s="41" t="s">
        <v>56</v>
      </c>
      <c r="X123" s="41" t="s">
        <v>56</v>
      </c>
      <c r="Y123" s="41" t="s">
        <v>56</v>
      </c>
      <c r="Z123" s="43"/>
      <c r="AA123" s="43"/>
      <c r="AB123" s="44">
        <v>126270.53</v>
      </c>
      <c r="AC123" s="43" t="s">
        <v>66</v>
      </c>
      <c r="AD123" s="44"/>
      <c r="AE123" s="44"/>
      <c r="AF123" s="45"/>
      <c r="AG123" s="134"/>
      <c r="AH123" s="169"/>
      <c r="AI123" s="43">
        <v>240466</v>
      </c>
      <c r="AJ123" s="43" t="s">
        <v>66</v>
      </c>
      <c r="AK123" s="43"/>
      <c r="AL123" s="43"/>
      <c r="AM123" s="48"/>
    </row>
    <row r="124" spans="1:39" s="37" customFormat="1" ht="49.5" customHeight="1">
      <c r="A124" s="38">
        <v>93</v>
      </c>
      <c r="B124" s="85" t="s">
        <v>322</v>
      </c>
      <c r="C124" s="39" t="s">
        <v>340</v>
      </c>
      <c r="D124" s="41" t="s">
        <v>341</v>
      </c>
      <c r="E124" s="41" t="s">
        <v>337</v>
      </c>
      <c r="F124" s="41"/>
      <c r="G124" s="41" t="s">
        <v>313</v>
      </c>
      <c r="H124" s="42">
        <v>88</v>
      </c>
      <c r="I124" s="42">
        <v>426</v>
      </c>
      <c r="J124" s="42">
        <v>68.6</v>
      </c>
      <c r="K124" s="41" t="s">
        <v>342</v>
      </c>
      <c r="L124" s="42"/>
      <c r="M124" s="41" t="s">
        <v>140</v>
      </c>
      <c r="N124" s="42" t="s">
        <v>61</v>
      </c>
      <c r="O124" s="41" t="s">
        <v>55</v>
      </c>
      <c r="P124" s="42" t="s">
        <v>55</v>
      </c>
      <c r="Q124" s="41" t="s">
        <v>56</v>
      </c>
      <c r="R124" s="42" t="s">
        <v>55</v>
      </c>
      <c r="S124" s="41" t="s">
        <v>56</v>
      </c>
      <c r="T124" s="41"/>
      <c r="U124" s="41"/>
      <c r="V124" s="41" t="s">
        <v>89</v>
      </c>
      <c r="W124" s="41" t="s">
        <v>56</v>
      </c>
      <c r="X124" s="41" t="s">
        <v>56</v>
      </c>
      <c r="Y124" s="41" t="s">
        <v>56</v>
      </c>
      <c r="Z124" s="43"/>
      <c r="AA124" s="43"/>
      <c r="AB124" s="44">
        <v>28863.68</v>
      </c>
      <c r="AC124" s="43" t="s">
        <v>66</v>
      </c>
      <c r="AD124" s="44"/>
      <c r="AE124" s="44"/>
      <c r="AF124" s="45"/>
      <c r="AG124" s="134"/>
      <c r="AH124" s="169"/>
      <c r="AI124" s="43">
        <v>38253</v>
      </c>
      <c r="AJ124" s="43" t="s">
        <v>66</v>
      </c>
      <c r="AK124" s="43"/>
      <c r="AL124" s="43"/>
      <c r="AM124" s="48"/>
    </row>
    <row r="125" spans="1:39" s="37" customFormat="1" ht="49.5" customHeight="1">
      <c r="A125" s="38">
        <v>94</v>
      </c>
      <c r="B125" s="85" t="s">
        <v>322</v>
      </c>
      <c r="C125" s="39" t="s">
        <v>343</v>
      </c>
      <c r="D125" s="41" t="s">
        <v>344</v>
      </c>
      <c r="E125" s="41"/>
      <c r="F125" s="41"/>
      <c r="G125" s="41"/>
      <c r="H125" s="42"/>
      <c r="I125" s="42"/>
      <c r="J125" s="42"/>
      <c r="K125" s="41"/>
      <c r="L125" s="42"/>
      <c r="M125" s="41"/>
      <c r="N125" s="42"/>
      <c r="O125" s="41"/>
      <c r="P125" s="42"/>
      <c r="Q125" s="41"/>
      <c r="R125" s="42"/>
      <c r="S125" s="41"/>
      <c r="T125" s="41"/>
      <c r="U125" s="41"/>
      <c r="V125" s="41"/>
      <c r="W125" s="41"/>
      <c r="X125" s="41"/>
      <c r="Y125" s="41"/>
      <c r="Z125" s="43"/>
      <c r="AA125" s="43"/>
      <c r="AB125" s="44"/>
      <c r="AC125" s="43"/>
      <c r="AD125" s="44"/>
      <c r="AE125" s="44"/>
      <c r="AF125" s="45"/>
      <c r="AG125" s="134"/>
      <c r="AH125" s="169"/>
      <c r="AI125" s="43">
        <v>48925</v>
      </c>
      <c r="AJ125" s="43" t="s">
        <v>66</v>
      </c>
      <c r="AK125" s="43"/>
      <c r="AL125" s="43"/>
      <c r="AM125" s="48"/>
    </row>
    <row r="126" spans="1:39" s="37" customFormat="1" ht="49.5" customHeight="1">
      <c r="A126" s="38">
        <v>95</v>
      </c>
      <c r="B126" s="85" t="s">
        <v>322</v>
      </c>
      <c r="C126" s="39" t="s">
        <v>345</v>
      </c>
      <c r="D126" s="41" t="s">
        <v>346</v>
      </c>
      <c r="E126" s="41"/>
      <c r="F126" s="41"/>
      <c r="G126" s="41"/>
      <c r="H126" s="42"/>
      <c r="I126" s="42"/>
      <c r="J126" s="42"/>
      <c r="K126" s="41"/>
      <c r="L126" s="42"/>
      <c r="M126" s="41"/>
      <c r="N126" s="42"/>
      <c r="O126" s="41"/>
      <c r="P126" s="42"/>
      <c r="Q126" s="41"/>
      <c r="R126" s="42"/>
      <c r="S126" s="41"/>
      <c r="T126" s="41"/>
      <c r="U126" s="41"/>
      <c r="V126" s="41"/>
      <c r="W126" s="41"/>
      <c r="X126" s="41"/>
      <c r="Y126" s="41"/>
      <c r="Z126" s="43"/>
      <c r="AA126" s="43"/>
      <c r="AB126" s="44"/>
      <c r="AC126" s="43"/>
      <c r="AD126" s="44"/>
      <c r="AE126" s="44"/>
      <c r="AF126" s="45"/>
      <c r="AG126" s="134"/>
      <c r="AH126" s="169"/>
      <c r="AI126" s="43">
        <v>471080</v>
      </c>
      <c r="AJ126" s="43" t="s">
        <v>66</v>
      </c>
      <c r="AK126" s="43"/>
      <c r="AL126" s="43"/>
      <c r="AM126" s="48"/>
    </row>
    <row r="127" spans="1:39" s="37" customFormat="1" ht="49.5" customHeight="1">
      <c r="A127" s="38">
        <v>96</v>
      </c>
      <c r="B127" s="85" t="s">
        <v>322</v>
      </c>
      <c r="C127" s="39" t="s">
        <v>347</v>
      </c>
      <c r="D127" s="41" t="s">
        <v>348</v>
      </c>
      <c r="E127" s="41"/>
      <c r="F127" s="41"/>
      <c r="G127" s="41"/>
      <c r="H127" s="42"/>
      <c r="I127" s="42"/>
      <c r="J127" s="42"/>
      <c r="K127" s="41"/>
      <c r="L127" s="42"/>
      <c r="M127" s="41"/>
      <c r="N127" s="42"/>
      <c r="O127" s="41"/>
      <c r="P127" s="42"/>
      <c r="Q127" s="41"/>
      <c r="R127" s="42"/>
      <c r="S127" s="41"/>
      <c r="T127" s="41"/>
      <c r="U127" s="41"/>
      <c r="V127" s="41"/>
      <c r="W127" s="41"/>
      <c r="X127" s="41"/>
      <c r="Y127" s="41"/>
      <c r="Z127" s="43"/>
      <c r="AA127" s="43"/>
      <c r="AB127" s="44"/>
      <c r="AC127" s="43"/>
      <c r="AD127" s="44"/>
      <c r="AE127" s="44"/>
      <c r="AF127" s="45"/>
      <c r="AG127" s="134"/>
      <c r="AH127" s="169"/>
      <c r="AI127" s="43">
        <v>124154</v>
      </c>
      <c r="AJ127" s="43" t="s">
        <v>66</v>
      </c>
      <c r="AK127" s="43"/>
      <c r="AL127" s="43"/>
      <c r="AM127" s="48"/>
    </row>
    <row r="128" spans="1:39" s="37" customFormat="1" ht="49.5" customHeight="1">
      <c r="A128" s="38">
        <v>97</v>
      </c>
      <c r="B128" s="85" t="s">
        <v>322</v>
      </c>
      <c r="C128" s="39" t="s">
        <v>349</v>
      </c>
      <c r="D128" s="41" t="s">
        <v>350</v>
      </c>
      <c r="E128" s="41"/>
      <c r="F128" s="41"/>
      <c r="G128" s="41"/>
      <c r="H128" s="42"/>
      <c r="I128" s="42"/>
      <c r="J128" s="42"/>
      <c r="K128" s="41"/>
      <c r="L128" s="42"/>
      <c r="M128" s="41"/>
      <c r="N128" s="42"/>
      <c r="O128" s="41"/>
      <c r="P128" s="42"/>
      <c r="Q128" s="41"/>
      <c r="R128" s="42"/>
      <c r="S128" s="41"/>
      <c r="T128" s="41"/>
      <c r="U128" s="41"/>
      <c r="V128" s="41"/>
      <c r="W128" s="41"/>
      <c r="X128" s="41"/>
      <c r="Y128" s="41"/>
      <c r="Z128" s="43"/>
      <c r="AA128" s="43"/>
      <c r="AB128" s="44"/>
      <c r="AC128" s="43"/>
      <c r="AD128" s="44"/>
      <c r="AE128" s="44"/>
      <c r="AF128" s="45"/>
      <c r="AG128" s="134"/>
      <c r="AH128" s="169"/>
      <c r="AI128" s="43">
        <v>27940</v>
      </c>
      <c r="AJ128" s="43" t="s">
        <v>66</v>
      </c>
      <c r="AK128" s="43"/>
      <c r="AL128" s="43"/>
      <c r="AM128" s="48"/>
    </row>
    <row r="129" spans="1:39" s="37" customFormat="1" ht="49.5" customHeight="1">
      <c r="A129" s="38">
        <v>98</v>
      </c>
      <c r="B129" s="85" t="s">
        <v>322</v>
      </c>
      <c r="C129" s="39" t="s">
        <v>351</v>
      </c>
      <c r="D129" s="41" t="s">
        <v>352</v>
      </c>
      <c r="E129" s="41"/>
      <c r="F129" s="41"/>
      <c r="G129" s="41"/>
      <c r="H129" s="42"/>
      <c r="I129" s="42"/>
      <c r="J129" s="42"/>
      <c r="K129" s="41"/>
      <c r="L129" s="42"/>
      <c r="M129" s="41"/>
      <c r="N129" s="42"/>
      <c r="O129" s="41"/>
      <c r="P129" s="42"/>
      <c r="Q129" s="41"/>
      <c r="R129" s="42"/>
      <c r="S129" s="41"/>
      <c r="T129" s="41"/>
      <c r="U129" s="41"/>
      <c r="V129" s="41"/>
      <c r="W129" s="41"/>
      <c r="X129" s="41"/>
      <c r="Y129" s="41"/>
      <c r="Z129" s="43"/>
      <c r="AA129" s="43"/>
      <c r="AB129" s="44"/>
      <c r="AC129" s="43"/>
      <c r="AD129" s="44"/>
      <c r="AE129" s="44"/>
      <c r="AF129" s="45"/>
      <c r="AG129" s="134"/>
      <c r="AH129" s="169"/>
      <c r="AI129" s="43">
        <v>315320</v>
      </c>
      <c r="AJ129" s="43" t="s">
        <v>66</v>
      </c>
      <c r="AK129" s="43"/>
      <c r="AL129" s="43"/>
      <c r="AM129" s="48"/>
    </row>
    <row r="130" spans="1:39" s="37" customFormat="1" ht="49.5" customHeight="1">
      <c r="A130" s="38">
        <v>99</v>
      </c>
      <c r="B130" s="85" t="s">
        <v>322</v>
      </c>
      <c r="C130" s="39" t="s">
        <v>353</v>
      </c>
      <c r="D130" s="41" t="s">
        <v>354</v>
      </c>
      <c r="E130" s="41"/>
      <c r="F130" s="41"/>
      <c r="G130" s="41"/>
      <c r="H130" s="42"/>
      <c r="I130" s="42"/>
      <c r="J130" s="42"/>
      <c r="K130" s="41"/>
      <c r="L130" s="42"/>
      <c r="M130" s="41"/>
      <c r="N130" s="42"/>
      <c r="O130" s="41"/>
      <c r="P130" s="42"/>
      <c r="Q130" s="41"/>
      <c r="R130" s="42"/>
      <c r="S130" s="41"/>
      <c r="T130" s="41"/>
      <c r="U130" s="41"/>
      <c r="V130" s="41"/>
      <c r="W130" s="41"/>
      <c r="X130" s="41"/>
      <c r="Y130" s="41"/>
      <c r="Z130" s="43"/>
      <c r="AA130" s="43"/>
      <c r="AB130" s="44"/>
      <c r="AC130" s="43"/>
      <c r="AD130" s="44"/>
      <c r="AE130" s="44"/>
      <c r="AF130" s="45"/>
      <c r="AG130" s="134"/>
      <c r="AH130" s="169"/>
      <c r="AI130" s="43">
        <v>174934.94</v>
      </c>
      <c r="AJ130" s="43" t="s">
        <v>66</v>
      </c>
      <c r="AK130" s="43"/>
      <c r="AL130" s="43"/>
      <c r="AM130" s="48"/>
    </row>
    <row r="131" spans="1:39" s="37" customFormat="1" ht="49.5" customHeight="1">
      <c r="A131" s="38">
        <v>100</v>
      </c>
      <c r="B131" s="85" t="s">
        <v>322</v>
      </c>
      <c r="C131" s="39" t="s">
        <v>355</v>
      </c>
      <c r="D131" s="41" t="s">
        <v>356</v>
      </c>
      <c r="E131" s="41">
        <v>1987</v>
      </c>
      <c r="F131" s="41"/>
      <c r="G131" s="41">
        <v>4</v>
      </c>
      <c r="H131" s="42"/>
      <c r="I131" s="42"/>
      <c r="J131" s="42">
        <v>861</v>
      </c>
      <c r="K131" s="41" t="s">
        <v>357</v>
      </c>
      <c r="L131" s="42"/>
      <c r="M131" s="41"/>
      <c r="N131" s="42" t="s">
        <v>61</v>
      </c>
      <c r="O131" s="41" t="s">
        <v>55</v>
      </c>
      <c r="P131" s="42" t="s">
        <v>55</v>
      </c>
      <c r="Q131" s="41" t="s">
        <v>55</v>
      </c>
      <c r="R131" s="42" t="s">
        <v>55</v>
      </c>
      <c r="S131" s="41" t="s">
        <v>56</v>
      </c>
      <c r="T131" s="41"/>
      <c r="U131" s="41"/>
      <c r="V131" s="41"/>
      <c r="W131" s="41" t="s">
        <v>56</v>
      </c>
      <c r="X131" s="41" t="s">
        <v>56</v>
      </c>
      <c r="Y131" s="41" t="s">
        <v>56</v>
      </c>
      <c r="Z131" s="43"/>
      <c r="AA131" s="43"/>
      <c r="AB131" s="44"/>
      <c r="AC131" s="43"/>
      <c r="AD131" s="44"/>
      <c r="AE131" s="44"/>
      <c r="AF131" s="45"/>
      <c r="AG131" s="134"/>
      <c r="AH131" s="169"/>
      <c r="AI131" s="43">
        <v>129210.68</v>
      </c>
      <c r="AJ131" s="43" t="s">
        <v>358</v>
      </c>
      <c r="AK131" s="43"/>
      <c r="AL131" s="43"/>
      <c r="AM131" s="48"/>
    </row>
    <row r="132" spans="1:39" s="37" customFormat="1" ht="49.5" customHeight="1">
      <c r="A132" s="38">
        <v>101</v>
      </c>
      <c r="B132" s="85" t="s">
        <v>322</v>
      </c>
      <c r="C132" s="39" t="s">
        <v>359</v>
      </c>
      <c r="D132" s="41" t="s">
        <v>356</v>
      </c>
      <c r="E132" s="41" t="s">
        <v>360</v>
      </c>
      <c r="F132" s="41"/>
      <c r="G132" s="41">
        <v>2</v>
      </c>
      <c r="H132" s="42"/>
      <c r="I132" s="42">
        <v>2204</v>
      </c>
      <c r="J132" s="42">
        <v>315.65</v>
      </c>
      <c r="K132" s="41" t="s">
        <v>200</v>
      </c>
      <c r="L132" s="42" t="s">
        <v>72</v>
      </c>
      <c r="M132" s="41" t="s">
        <v>135</v>
      </c>
      <c r="N132" s="42" t="s">
        <v>361</v>
      </c>
      <c r="O132" s="41" t="s">
        <v>55</v>
      </c>
      <c r="P132" s="42" t="s">
        <v>55</v>
      </c>
      <c r="Q132" s="41" t="s">
        <v>55</v>
      </c>
      <c r="R132" s="42" t="s">
        <v>56</v>
      </c>
      <c r="S132" s="41" t="s">
        <v>56</v>
      </c>
      <c r="T132" s="41"/>
      <c r="U132" s="41"/>
      <c r="V132" s="41"/>
      <c r="W132" s="41" t="s">
        <v>56</v>
      </c>
      <c r="X132" s="41" t="s">
        <v>56</v>
      </c>
      <c r="Y132" s="41" t="s">
        <v>56</v>
      </c>
      <c r="Z132" s="43"/>
      <c r="AA132" s="43"/>
      <c r="AB132" s="44"/>
      <c r="AC132" s="43"/>
      <c r="AD132" s="44"/>
      <c r="AE132" s="44"/>
      <c r="AF132" s="45"/>
      <c r="AG132" s="134"/>
      <c r="AH132" s="169"/>
      <c r="AI132" s="43">
        <v>58058.69</v>
      </c>
      <c r="AJ132" s="43" t="s">
        <v>358</v>
      </c>
      <c r="AK132" s="43"/>
      <c r="AL132" s="43"/>
      <c r="AM132" s="48"/>
    </row>
    <row r="133" spans="1:39" s="37" customFormat="1" ht="49.5" customHeight="1">
      <c r="A133" s="38">
        <v>102</v>
      </c>
      <c r="B133" s="85" t="s">
        <v>322</v>
      </c>
      <c r="C133" s="39" t="s">
        <v>362</v>
      </c>
      <c r="D133" s="41" t="s">
        <v>363</v>
      </c>
      <c r="E133" s="41" t="s">
        <v>337</v>
      </c>
      <c r="F133" s="41"/>
      <c r="G133" s="41">
        <v>1</v>
      </c>
      <c r="H133" s="42">
        <v>95</v>
      </c>
      <c r="I133" s="42">
        <v>260</v>
      </c>
      <c r="J133" s="42">
        <v>80.5</v>
      </c>
      <c r="K133" s="41" t="s">
        <v>364</v>
      </c>
      <c r="L133" s="42"/>
      <c r="M133" s="41" t="s">
        <v>365</v>
      </c>
      <c r="N133" s="42" t="s">
        <v>61</v>
      </c>
      <c r="O133" s="41" t="s">
        <v>55</v>
      </c>
      <c r="P133" s="42" t="s">
        <v>55</v>
      </c>
      <c r="Q133" s="41" t="s">
        <v>56</v>
      </c>
      <c r="R133" s="42" t="s">
        <v>56</v>
      </c>
      <c r="S133" s="41" t="s">
        <v>56</v>
      </c>
      <c r="T133" s="41"/>
      <c r="U133" s="41"/>
      <c r="V133" s="41" t="s">
        <v>89</v>
      </c>
      <c r="W133" s="41" t="s">
        <v>56</v>
      </c>
      <c r="X133" s="41" t="s">
        <v>56</v>
      </c>
      <c r="Y133" s="41" t="s">
        <v>56</v>
      </c>
      <c r="Z133" s="43"/>
      <c r="AA133" s="43"/>
      <c r="AB133" s="44">
        <v>43453.38</v>
      </c>
      <c r="AC133" s="43" t="s">
        <v>66</v>
      </c>
      <c r="AD133" s="44"/>
      <c r="AE133" s="44"/>
      <c r="AF133" s="142"/>
      <c r="AG133" s="143"/>
      <c r="AH133" s="169"/>
      <c r="AI133" s="43">
        <v>19278.44</v>
      </c>
      <c r="AJ133" s="43" t="s">
        <v>66</v>
      </c>
      <c r="AK133" s="43"/>
      <c r="AL133" s="43"/>
      <c r="AM133" s="48"/>
    </row>
    <row r="134" spans="1:39" s="37" customFormat="1" ht="49.5" customHeight="1">
      <c r="A134" s="69"/>
      <c r="B134" s="70" t="s">
        <v>322</v>
      </c>
      <c r="C134" s="71"/>
      <c r="D134" s="73"/>
      <c r="E134" s="73"/>
      <c r="F134" s="73"/>
      <c r="G134" s="73"/>
      <c r="H134" s="74"/>
      <c r="I134" s="74"/>
      <c r="J134" s="74"/>
      <c r="K134" s="73"/>
      <c r="L134" s="74"/>
      <c r="M134" s="73"/>
      <c r="N134" s="74"/>
      <c r="O134" s="73"/>
      <c r="P134" s="74"/>
      <c r="Q134" s="73"/>
      <c r="R134" s="74"/>
      <c r="S134" s="73"/>
      <c r="T134" s="73"/>
      <c r="U134" s="73"/>
      <c r="V134" s="73"/>
      <c r="W134" s="73"/>
      <c r="X134" s="73"/>
      <c r="Y134" s="73"/>
      <c r="Z134" s="75"/>
      <c r="AA134" s="75"/>
      <c r="AB134" s="76">
        <f>AB121+AB123+AB124+AB133+1146000</f>
        <v>1763010.59</v>
      </c>
      <c r="AC134" s="75"/>
      <c r="AD134" s="91"/>
      <c r="AE134" s="91"/>
      <c r="AF134" s="77">
        <v>40544</v>
      </c>
      <c r="AG134" s="78">
        <v>40908</v>
      </c>
      <c r="AH134" s="92"/>
      <c r="AI134" s="81">
        <f>SUM(AI121:AI133)</f>
        <v>3465338.75</v>
      </c>
      <c r="AJ134" s="75"/>
      <c r="AK134" s="81">
        <v>0</v>
      </c>
      <c r="AL134" s="81">
        <v>0</v>
      </c>
      <c r="AM134" s="83">
        <v>0</v>
      </c>
    </row>
    <row r="135" spans="1:39" s="138" customFormat="1" ht="15.75">
      <c r="A135" s="140"/>
      <c r="B135" s="140"/>
      <c r="C135" s="140"/>
      <c r="D135" s="158"/>
      <c r="E135" s="158"/>
      <c r="F135" s="158"/>
      <c r="G135" s="158"/>
      <c r="H135" s="159"/>
      <c r="I135" s="159"/>
      <c r="J135" s="159"/>
      <c r="K135" s="158"/>
      <c r="L135" s="158"/>
      <c r="M135" s="158"/>
      <c r="N135" s="159"/>
      <c r="O135" s="158"/>
      <c r="P135" s="159"/>
      <c r="Q135" s="158"/>
      <c r="R135" s="159"/>
      <c r="S135" s="158"/>
      <c r="T135" s="158"/>
      <c r="U135" s="158"/>
      <c r="V135" s="158"/>
      <c r="W135" s="158"/>
      <c r="X135" s="158"/>
      <c r="Y135" s="140" t="s">
        <v>366</v>
      </c>
      <c r="Z135" s="13"/>
      <c r="AA135" s="13"/>
      <c r="AB135" s="170">
        <f>SUM(AB120,AB134)</f>
        <v>98979895.51</v>
      </c>
      <c r="AC135" s="13"/>
      <c r="AD135" s="171">
        <f>AD120</f>
        <v>17777627.73</v>
      </c>
      <c r="AE135" s="172">
        <f>AE120</f>
        <v>263500</v>
      </c>
      <c r="AF135" s="162"/>
      <c r="AG135" s="162"/>
      <c r="AI135" s="173">
        <f>AI120+AI134</f>
        <v>166986038.62</v>
      </c>
      <c r="AJ135" s="10"/>
      <c r="AK135" s="174">
        <f>AK120</f>
        <v>64522070.28</v>
      </c>
      <c r="AL135" s="175">
        <f>AL120</f>
        <v>5259398.37</v>
      </c>
      <c r="AM135" s="174">
        <f>AM120</f>
        <v>225500</v>
      </c>
    </row>
    <row r="136" spans="1:39" s="138" customFormat="1" ht="15.75">
      <c r="A136" s="140"/>
      <c r="B136" s="140"/>
      <c r="C136" s="140"/>
      <c r="D136" s="158"/>
      <c r="E136" s="158"/>
      <c r="F136" s="158"/>
      <c r="G136" s="158"/>
      <c r="H136" s="159"/>
      <c r="I136" s="159"/>
      <c r="J136" s="159"/>
      <c r="K136" s="158"/>
      <c r="L136" s="158"/>
      <c r="M136" s="158"/>
      <c r="N136" s="159"/>
      <c r="O136" s="158"/>
      <c r="P136" s="159"/>
      <c r="Q136" s="158"/>
      <c r="R136" s="159"/>
      <c r="S136" s="158"/>
      <c r="T136" s="158"/>
      <c r="U136" s="158"/>
      <c r="V136" s="158"/>
      <c r="W136" s="158"/>
      <c r="X136" s="158"/>
      <c r="Y136" s="158"/>
      <c r="Z136" s="13"/>
      <c r="AA136" s="13"/>
      <c r="AB136" s="176">
        <v>170200</v>
      </c>
      <c r="AC136" s="13"/>
      <c r="AD136" s="176"/>
      <c r="AE136" s="13"/>
      <c r="AF136" s="162"/>
      <c r="AG136" s="162"/>
      <c r="AI136" s="10"/>
      <c r="AJ136" s="10"/>
      <c r="AK136" s="10"/>
      <c r="AL136" s="10"/>
      <c r="AM136" s="10"/>
    </row>
    <row r="137" spans="1:39" s="138" customFormat="1" ht="16.5" customHeight="1">
      <c r="A137" s="140"/>
      <c r="B137" s="267"/>
      <c r="C137" s="267"/>
      <c r="D137" s="267"/>
      <c r="E137" s="267"/>
      <c r="F137" s="267"/>
      <c r="G137" s="267"/>
      <c r="H137" s="267"/>
      <c r="I137" s="267"/>
      <c r="J137" s="267"/>
      <c r="K137" s="158"/>
      <c r="L137" s="158"/>
      <c r="M137" s="158"/>
      <c r="N137" s="159"/>
      <c r="O137" s="158"/>
      <c r="P137" s="159"/>
      <c r="Q137" s="158"/>
      <c r="R137" s="159"/>
      <c r="S137" s="158"/>
      <c r="T137" s="158"/>
      <c r="U137" s="158"/>
      <c r="V137" s="158"/>
      <c r="W137" s="158"/>
      <c r="X137" s="158"/>
      <c r="Y137" s="158"/>
      <c r="Z137" s="13"/>
      <c r="AA137" s="13"/>
      <c r="AB137" s="177">
        <f>SUM(AB135:AB136)</f>
        <v>99150095.51</v>
      </c>
      <c r="AC137" s="13"/>
      <c r="AD137" s="176"/>
      <c r="AE137" s="13"/>
      <c r="AF137" s="162"/>
      <c r="AG137" s="162"/>
      <c r="AI137" s="10"/>
      <c r="AJ137" s="10"/>
      <c r="AK137" s="10"/>
      <c r="AL137" s="10"/>
      <c r="AM137" s="10"/>
    </row>
    <row r="138" spans="1:39" s="138" customFormat="1" ht="15.75">
      <c r="A138" s="140"/>
      <c r="B138" s="140"/>
      <c r="C138" s="140"/>
      <c r="D138" s="158"/>
      <c r="E138" s="158"/>
      <c r="F138" s="158"/>
      <c r="G138" s="158"/>
      <c r="H138" s="159"/>
      <c r="I138" s="159"/>
      <c r="J138" s="159"/>
      <c r="K138" s="158"/>
      <c r="L138" s="158"/>
      <c r="M138" s="158"/>
      <c r="N138" s="159"/>
      <c r="O138" s="158"/>
      <c r="P138" s="159"/>
      <c r="Q138" s="158"/>
      <c r="R138" s="159"/>
      <c r="S138" s="158"/>
      <c r="T138" s="158"/>
      <c r="U138" s="158"/>
      <c r="V138" s="158"/>
      <c r="W138" s="158"/>
      <c r="X138" s="158"/>
      <c r="Y138" s="158"/>
      <c r="Z138" s="13"/>
      <c r="AA138" s="13"/>
      <c r="AB138" s="176"/>
      <c r="AC138" s="13"/>
      <c r="AD138" s="176"/>
      <c r="AE138" s="13"/>
      <c r="AF138" s="162"/>
      <c r="AG138" s="162"/>
      <c r="AI138" s="10"/>
      <c r="AJ138" s="10"/>
      <c r="AK138" s="10"/>
      <c r="AL138" s="10"/>
      <c r="AM138" s="10"/>
    </row>
    <row r="139" spans="1:39" s="138" customFormat="1" ht="15.75">
      <c r="A139" s="140"/>
      <c r="B139" s="140"/>
      <c r="C139" s="140"/>
      <c r="D139" s="158"/>
      <c r="E139" s="158"/>
      <c r="F139" s="158"/>
      <c r="G139" s="158"/>
      <c r="H139" s="159"/>
      <c r="I139" s="159"/>
      <c r="J139" s="159"/>
      <c r="K139" s="158"/>
      <c r="L139" s="158"/>
      <c r="M139" s="158"/>
      <c r="N139" s="159"/>
      <c r="O139" s="158"/>
      <c r="P139" s="159"/>
      <c r="Q139" s="158"/>
      <c r="R139" s="159"/>
      <c r="S139" s="158"/>
      <c r="T139" s="158"/>
      <c r="U139" s="158"/>
      <c r="V139" s="158"/>
      <c r="W139" s="158"/>
      <c r="X139" s="158"/>
      <c r="Y139" s="158"/>
      <c r="Z139" s="13"/>
      <c r="AA139" s="13"/>
      <c r="AB139" s="176"/>
      <c r="AC139" s="13"/>
      <c r="AD139" s="176"/>
      <c r="AE139" s="13"/>
      <c r="AF139" s="162"/>
      <c r="AG139" s="162"/>
      <c r="AI139" s="10"/>
      <c r="AJ139" s="10"/>
      <c r="AK139" s="10"/>
      <c r="AL139" s="10"/>
      <c r="AM139" s="10"/>
    </row>
    <row r="140" spans="1:39" s="138" customFormat="1" ht="15.75">
      <c r="A140" s="140"/>
      <c r="B140" s="140"/>
      <c r="C140" s="140"/>
      <c r="D140" s="158"/>
      <c r="E140" s="158"/>
      <c r="F140" s="158"/>
      <c r="G140" s="158"/>
      <c r="H140" s="159"/>
      <c r="I140" s="159"/>
      <c r="J140" s="159"/>
      <c r="K140" s="158"/>
      <c r="L140" s="158"/>
      <c r="M140" s="158"/>
      <c r="N140" s="159"/>
      <c r="O140" s="158"/>
      <c r="P140" s="159"/>
      <c r="Q140" s="158"/>
      <c r="R140" s="159"/>
      <c r="S140" s="158"/>
      <c r="T140" s="158"/>
      <c r="U140" s="158"/>
      <c r="V140" s="158"/>
      <c r="W140" s="158"/>
      <c r="X140" s="158"/>
      <c r="Y140" s="158"/>
      <c r="Z140" s="13"/>
      <c r="AA140" s="13"/>
      <c r="AB140" s="176"/>
      <c r="AC140" s="13"/>
      <c r="AD140" s="176"/>
      <c r="AE140" s="13"/>
      <c r="AF140" s="162"/>
      <c r="AG140" s="162"/>
      <c r="AI140" s="10"/>
      <c r="AJ140" s="10"/>
      <c r="AK140" s="10"/>
      <c r="AL140" s="10"/>
      <c r="AM140" s="10"/>
    </row>
    <row r="141" spans="2:39" ht="15.75">
      <c r="B141" s="178"/>
      <c r="AI141" s="10"/>
      <c r="AJ141" s="10"/>
      <c r="AK141" s="10"/>
      <c r="AL141" s="10"/>
      <c r="AM141" s="10"/>
    </row>
    <row r="142" spans="2:39" ht="15.75">
      <c r="B142" s="178"/>
      <c r="AI142" s="10"/>
      <c r="AJ142" s="10"/>
      <c r="AK142" s="10"/>
      <c r="AL142" s="10"/>
      <c r="AM142" s="10"/>
    </row>
    <row r="143" spans="2:39" ht="15.75">
      <c r="B143" s="178"/>
      <c r="AI143" s="10"/>
      <c r="AJ143" s="10"/>
      <c r="AK143" s="10"/>
      <c r="AL143" s="10"/>
      <c r="AM143" s="10"/>
    </row>
    <row r="144" spans="2:39" ht="15.75">
      <c r="B144" s="178"/>
      <c r="AI144" s="10"/>
      <c r="AJ144" s="10"/>
      <c r="AK144" s="10"/>
      <c r="AL144" s="10"/>
      <c r="AM144" s="10"/>
    </row>
    <row r="145" spans="2:39" ht="15.75">
      <c r="B145" s="178"/>
      <c r="AI145" s="10"/>
      <c r="AJ145" s="10"/>
      <c r="AK145" s="10"/>
      <c r="AL145" s="10"/>
      <c r="AM145" s="10"/>
    </row>
    <row r="146" spans="2:39" ht="15.75">
      <c r="B146" s="178"/>
      <c r="AI146" s="10"/>
      <c r="AJ146" s="10"/>
      <c r="AK146" s="10"/>
      <c r="AL146" s="10"/>
      <c r="AM146" s="10"/>
    </row>
    <row r="147" spans="2:39" ht="15.75">
      <c r="B147" s="178"/>
      <c r="AF147" s="179"/>
      <c r="AI147" s="10"/>
      <c r="AJ147" s="10"/>
      <c r="AK147" s="10"/>
      <c r="AL147" s="10"/>
      <c r="AM147" s="10"/>
    </row>
    <row r="148" spans="2:39" ht="15.75">
      <c r="B148" s="178"/>
      <c r="AI148" s="10"/>
      <c r="AJ148" s="10"/>
      <c r="AK148" s="10"/>
      <c r="AL148" s="10"/>
      <c r="AM148" s="10"/>
    </row>
    <row r="149" spans="2:39" ht="15.75">
      <c r="B149" s="178"/>
      <c r="AI149" s="10"/>
      <c r="AJ149" s="10"/>
      <c r="AK149" s="10"/>
      <c r="AL149" s="10"/>
      <c r="AM149" s="10"/>
    </row>
    <row r="150" spans="2:39" ht="15.75">
      <c r="B150" s="178"/>
      <c r="AI150" s="10"/>
      <c r="AJ150" s="10"/>
      <c r="AK150" s="10"/>
      <c r="AL150" s="10"/>
      <c r="AM150" s="10"/>
    </row>
    <row r="151" spans="2:39" ht="15.75">
      <c r="B151" s="178"/>
      <c r="AI151" s="10"/>
      <c r="AJ151" s="10"/>
      <c r="AK151" s="10"/>
      <c r="AL151" s="10"/>
      <c r="AM151" s="10"/>
    </row>
    <row r="152" spans="2:39" ht="15.75">
      <c r="B152" s="178"/>
      <c r="AI152" s="10"/>
      <c r="AJ152" s="10"/>
      <c r="AK152" s="10"/>
      <c r="AL152" s="10"/>
      <c r="AM152" s="10"/>
    </row>
    <row r="153" spans="2:39" ht="15.75">
      <c r="B153" s="178"/>
      <c r="AI153" s="10"/>
      <c r="AJ153" s="10"/>
      <c r="AK153" s="10"/>
      <c r="AL153" s="10"/>
      <c r="AM153" s="10"/>
    </row>
    <row r="154" spans="2:39" ht="15.75">
      <c r="B154" s="178"/>
      <c r="AI154" s="10"/>
      <c r="AJ154" s="10"/>
      <c r="AK154" s="10"/>
      <c r="AL154" s="10"/>
      <c r="AM154" s="10"/>
    </row>
    <row r="155" spans="2:39" ht="15.75">
      <c r="B155" s="178"/>
      <c r="AI155" s="10"/>
      <c r="AJ155" s="10"/>
      <c r="AK155" s="10"/>
      <c r="AL155" s="10"/>
      <c r="AM155" s="10"/>
    </row>
    <row r="156" spans="2:39" ht="15.75">
      <c r="B156" s="178"/>
      <c r="AI156" s="10"/>
      <c r="AJ156" s="10"/>
      <c r="AK156" s="10"/>
      <c r="AL156" s="10"/>
      <c r="AM156" s="10"/>
    </row>
    <row r="157" spans="2:39" ht="15.75">
      <c r="B157" s="178"/>
      <c r="AI157" s="10"/>
      <c r="AJ157" s="10"/>
      <c r="AK157" s="10"/>
      <c r="AL157" s="10"/>
      <c r="AM157" s="10"/>
    </row>
    <row r="158" spans="2:39" ht="15.75">
      <c r="B158" s="178"/>
      <c r="AI158" s="10"/>
      <c r="AJ158" s="10"/>
      <c r="AK158" s="10"/>
      <c r="AL158" s="10"/>
      <c r="AM158" s="10"/>
    </row>
    <row r="159" spans="2:39" ht="15.75">
      <c r="B159" s="178"/>
      <c r="AI159" s="10"/>
      <c r="AJ159" s="10"/>
      <c r="AK159" s="10"/>
      <c r="AL159" s="10"/>
      <c r="AM159" s="10"/>
    </row>
    <row r="160" spans="2:39" ht="15.75">
      <c r="B160" s="178"/>
      <c r="AI160" s="10"/>
      <c r="AJ160" s="10"/>
      <c r="AK160" s="10"/>
      <c r="AL160" s="10"/>
      <c r="AM160" s="10"/>
    </row>
    <row r="161" spans="2:39" ht="15.75">
      <c r="B161" s="178"/>
      <c r="AI161" s="10"/>
      <c r="AJ161" s="10"/>
      <c r="AK161" s="10"/>
      <c r="AL161" s="10"/>
      <c r="AM161" s="10"/>
    </row>
    <row r="162" spans="2:39" ht="15.75">
      <c r="B162" s="178"/>
      <c r="AI162" s="10"/>
      <c r="AJ162" s="10"/>
      <c r="AK162" s="10"/>
      <c r="AL162" s="10"/>
      <c r="AM162" s="10"/>
    </row>
    <row r="163" spans="2:39" ht="15.75">
      <c r="B163" s="178"/>
      <c r="AI163" s="10"/>
      <c r="AJ163" s="10"/>
      <c r="AK163" s="10"/>
      <c r="AL163" s="10"/>
      <c r="AM163" s="10"/>
    </row>
    <row r="164" spans="2:39" ht="15.75">
      <c r="B164" s="178"/>
      <c r="AI164" s="10"/>
      <c r="AJ164" s="10"/>
      <c r="AK164" s="10"/>
      <c r="AL164" s="10"/>
      <c r="AM164" s="10"/>
    </row>
    <row r="165" spans="2:39" ht="15.75">
      <c r="B165" s="178"/>
      <c r="AI165" s="10"/>
      <c r="AJ165" s="10"/>
      <c r="AK165" s="10"/>
      <c r="AL165" s="10"/>
      <c r="AM165" s="10"/>
    </row>
    <row r="166" spans="2:39" ht="15.75">
      <c r="B166" s="178"/>
      <c r="AI166" s="10"/>
      <c r="AJ166" s="10"/>
      <c r="AK166" s="10"/>
      <c r="AL166" s="10"/>
      <c r="AM166" s="10"/>
    </row>
    <row r="167" spans="2:39" ht="15.75">
      <c r="B167" s="178"/>
      <c r="AI167" s="10"/>
      <c r="AJ167" s="10"/>
      <c r="AK167" s="10"/>
      <c r="AL167" s="10"/>
      <c r="AM167" s="10"/>
    </row>
    <row r="168" spans="2:39" ht="15.75">
      <c r="B168" s="178"/>
      <c r="AI168" s="10"/>
      <c r="AJ168" s="10"/>
      <c r="AK168" s="10"/>
      <c r="AL168" s="10"/>
      <c r="AM168" s="10"/>
    </row>
    <row r="169" spans="2:39" ht="15.75">
      <c r="B169" s="178"/>
      <c r="AI169" s="10"/>
      <c r="AJ169" s="10"/>
      <c r="AK169" s="10"/>
      <c r="AL169" s="10"/>
      <c r="AM169" s="10"/>
    </row>
    <row r="170" spans="2:39" ht="15.75">
      <c r="B170" s="178"/>
      <c r="AI170" s="10"/>
      <c r="AJ170" s="10"/>
      <c r="AK170" s="10"/>
      <c r="AL170" s="10"/>
      <c r="AM170" s="10"/>
    </row>
    <row r="171" spans="2:39" ht="15.75">
      <c r="B171" s="178"/>
      <c r="AI171" s="10"/>
      <c r="AJ171" s="10"/>
      <c r="AK171" s="10"/>
      <c r="AL171" s="10"/>
      <c r="AM171" s="10"/>
    </row>
    <row r="172" spans="2:39" ht="15.75">
      <c r="B172" s="178"/>
      <c r="AI172" s="10"/>
      <c r="AJ172" s="10"/>
      <c r="AK172" s="10"/>
      <c r="AL172" s="10"/>
      <c r="AM172" s="10"/>
    </row>
    <row r="173" spans="2:39" ht="15.75">
      <c r="B173" s="178"/>
      <c r="AI173" s="10"/>
      <c r="AJ173" s="10"/>
      <c r="AK173" s="10"/>
      <c r="AL173" s="10"/>
      <c r="AM173" s="10"/>
    </row>
    <row r="174" spans="2:39" ht="15.75">
      <c r="B174" s="178"/>
      <c r="AI174" s="10"/>
      <c r="AJ174" s="10"/>
      <c r="AK174" s="10"/>
      <c r="AL174" s="10"/>
      <c r="AM174" s="10"/>
    </row>
    <row r="175" spans="2:39" ht="15.75">
      <c r="B175" s="178"/>
      <c r="AI175" s="10"/>
      <c r="AJ175" s="10"/>
      <c r="AK175" s="10"/>
      <c r="AL175" s="10"/>
      <c r="AM175" s="10"/>
    </row>
    <row r="176" spans="2:39" ht="15.75">
      <c r="B176" s="178"/>
      <c r="AI176" s="10"/>
      <c r="AJ176" s="10"/>
      <c r="AK176" s="10"/>
      <c r="AL176" s="10"/>
      <c r="AM176" s="10"/>
    </row>
    <row r="177" spans="2:39" ht="15.75">
      <c r="B177" s="178"/>
      <c r="AI177" s="10"/>
      <c r="AJ177" s="10"/>
      <c r="AK177" s="10"/>
      <c r="AL177" s="10"/>
      <c r="AM177" s="10"/>
    </row>
    <row r="178" spans="2:39" ht="15.75">
      <c r="B178" s="178"/>
      <c r="AI178" s="10"/>
      <c r="AJ178" s="10"/>
      <c r="AK178" s="10"/>
      <c r="AL178" s="10"/>
      <c r="AM178" s="10"/>
    </row>
    <row r="179" spans="2:39" ht="15.75">
      <c r="B179" s="178"/>
      <c r="AI179" s="10"/>
      <c r="AJ179" s="10"/>
      <c r="AK179" s="10"/>
      <c r="AL179" s="10"/>
      <c r="AM179" s="10"/>
    </row>
    <row r="180" spans="2:39" ht="15.75">
      <c r="B180" s="178"/>
      <c r="AI180" s="10"/>
      <c r="AJ180" s="10"/>
      <c r="AK180" s="10"/>
      <c r="AL180" s="10"/>
      <c r="AM180" s="10"/>
    </row>
    <row r="181" spans="2:39" ht="15.75">
      <c r="B181" s="178"/>
      <c r="AI181" s="10"/>
      <c r="AJ181" s="10"/>
      <c r="AK181" s="10"/>
      <c r="AL181" s="10"/>
      <c r="AM181" s="10"/>
    </row>
    <row r="182" spans="2:39" ht="15.75">
      <c r="B182" s="178"/>
      <c r="AI182" s="10"/>
      <c r="AJ182" s="10"/>
      <c r="AK182" s="10"/>
      <c r="AL182" s="10"/>
      <c r="AM182" s="10"/>
    </row>
    <row r="183" spans="2:39" ht="15.75">
      <c r="B183" s="178"/>
      <c r="AI183" s="10"/>
      <c r="AJ183" s="10"/>
      <c r="AK183" s="10"/>
      <c r="AL183" s="10"/>
      <c r="AM183" s="10"/>
    </row>
    <row r="184" spans="2:39" ht="15.75">
      <c r="B184" s="178"/>
      <c r="AI184" s="10"/>
      <c r="AJ184" s="10"/>
      <c r="AK184" s="10"/>
      <c r="AL184" s="10"/>
      <c r="AM184" s="10"/>
    </row>
    <row r="185" spans="2:39" ht="15.75">
      <c r="B185" s="178"/>
      <c r="AI185" s="10"/>
      <c r="AJ185" s="10"/>
      <c r="AK185" s="10"/>
      <c r="AL185" s="10"/>
      <c r="AM185" s="10"/>
    </row>
    <row r="186" spans="2:39" ht="15.75">
      <c r="B186" s="178"/>
      <c r="AI186" s="10"/>
      <c r="AJ186" s="10"/>
      <c r="AK186" s="10"/>
      <c r="AL186" s="10"/>
      <c r="AM186" s="10"/>
    </row>
    <row r="187" spans="2:39" ht="15.75">
      <c r="B187" s="178"/>
      <c r="AI187" s="10"/>
      <c r="AJ187" s="10"/>
      <c r="AK187" s="10"/>
      <c r="AL187" s="10"/>
      <c r="AM187" s="10"/>
    </row>
    <row r="188" spans="2:39" ht="15.75">
      <c r="B188" s="178"/>
      <c r="AI188" s="10"/>
      <c r="AJ188" s="10"/>
      <c r="AK188" s="10"/>
      <c r="AL188" s="10"/>
      <c r="AM188" s="10"/>
    </row>
    <row r="189" spans="2:39" ht="15.75">
      <c r="B189" s="178"/>
      <c r="AI189" s="10"/>
      <c r="AJ189" s="10"/>
      <c r="AK189" s="10"/>
      <c r="AL189" s="10"/>
      <c r="AM189" s="10"/>
    </row>
    <row r="190" spans="2:39" ht="15.75">
      <c r="B190" s="178"/>
      <c r="AI190" s="10"/>
      <c r="AJ190" s="10"/>
      <c r="AK190" s="10"/>
      <c r="AL190" s="10"/>
      <c r="AM190" s="10"/>
    </row>
    <row r="191" spans="2:39" ht="15.75">
      <c r="B191" s="178"/>
      <c r="AI191" s="10"/>
      <c r="AJ191" s="10"/>
      <c r="AK191" s="10"/>
      <c r="AL191" s="10"/>
      <c r="AM191" s="10"/>
    </row>
    <row r="192" spans="2:39" ht="15.75">
      <c r="B192" s="178"/>
      <c r="AI192" s="10"/>
      <c r="AJ192" s="10"/>
      <c r="AK192" s="10"/>
      <c r="AL192" s="10"/>
      <c r="AM192" s="10"/>
    </row>
    <row r="193" spans="2:39" ht="15.75">
      <c r="B193" s="178"/>
      <c r="AI193" s="10"/>
      <c r="AJ193" s="10"/>
      <c r="AK193" s="10"/>
      <c r="AL193" s="10"/>
      <c r="AM193" s="10"/>
    </row>
    <row r="194" spans="2:39" ht="15.75">
      <c r="B194" s="178"/>
      <c r="AI194" s="10"/>
      <c r="AJ194" s="10"/>
      <c r="AK194" s="10"/>
      <c r="AL194" s="10"/>
      <c r="AM194" s="10"/>
    </row>
    <row r="195" spans="2:39" ht="15.75">
      <c r="B195" s="178"/>
      <c r="AI195" s="10"/>
      <c r="AJ195" s="10"/>
      <c r="AK195" s="10"/>
      <c r="AL195" s="10"/>
      <c r="AM195" s="10"/>
    </row>
    <row r="196" spans="2:39" ht="15.75">
      <c r="B196" s="178"/>
      <c r="AI196" s="10"/>
      <c r="AJ196" s="10"/>
      <c r="AK196" s="10"/>
      <c r="AL196" s="10"/>
      <c r="AM196" s="10"/>
    </row>
    <row r="197" spans="2:39" ht="15.75">
      <c r="B197" s="178"/>
      <c r="AI197" s="10"/>
      <c r="AJ197" s="10"/>
      <c r="AK197" s="10"/>
      <c r="AL197" s="10"/>
      <c r="AM197" s="10"/>
    </row>
    <row r="198" spans="2:39" ht="15.75">
      <c r="B198" s="178"/>
      <c r="AI198" s="10"/>
      <c r="AJ198" s="10"/>
      <c r="AK198" s="10"/>
      <c r="AL198" s="10"/>
      <c r="AM198" s="10"/>
    </row>
    <row r="199" spans="2:39" ht="15.75">
      <c r="B199" s="178"/>
      <c r="AI199" s="10"/>
      <c r="AJ199" s="10"/>
      <c r="AK199" s="10"/>
      <c r="AL199" s="10"/>
      <c r="AM199" s="10"/>
    </row>
    <row r="200" spans="2:39" ht="15.75">
      <c r="B200" s="178"/>
      <c r="AI200" s="10"/>
      <c r="AJ200" s="10"/>
      <c r="AK200" s="10"/>
      <c r="AL200" s="10"/>
      <c r="AM200" s="10"/>
    </row>
    <row r="201" spans="2:39" ht="15.75">
      <c r="B201" s="178"/>
      <c r="AI201" s="10"/>
      <c r="AJ201" s="10"/>
      <c r="AK201" s="10"/>
      <c r="AL201" s="10"/>
      <c r="AM201" s="10"/>
    </row>
    <row r="202" spans="2:39" ht="15.75">
      <c r="B202" s="178"/>
      <c r="AI202" s="10"/>
      <c r="AJ202" s="10"/>
      <c r="AK202" s="10"/>
      <c r="AL202" s="10"/>
      <c r="AM202" s="10"/>
    </row>
    <row r="203" spans="2:39" ht="15.75">
      <c r="B203" s="178"/>
      <c r="AI203" s="10"/>
      <c r="AJ203" s="10"/>
      <c r="AK203" s="10"/>
      <c r="AL203" s="10"/>
      <c r="AM203" s="10"/>
    </row>
    <row r="204" spans="2:39" ht="15.75">
      <c r="B204" s="178"/>
      <c r="AI204" s="10"/>
      <c r="AJ204" s="10"/>
      <c r="AK204" s="10"/>
      <c r="AL204" s="10"/>
      <c r="AM204" s="10"/>
    </row>
    <row r="205" spans="2:39" ht="15.75">
      <c r="B205" s="178"/>
      <c r="AI205" s="10"/>
      <c r="AJ205" s="10"/>
      <c r="AK205" s="10"/>
      <c r="AL205" s="10"/>
      <c r="AM205" s="10"/>
    </row>
    <row r="206" spans="2:39" ht="15.75">
      <c r="B206" s="178"/>
      <c r="AI206" s="10"/>
      <c r="AJ206" s="10"/>
      <c r="AK206" s="10"/>
      <c r="AL206" s="10"/>
      <c r="AM206" s="10"/>
    </row>
    <row r="207" spans="2:39" ht="15.75">
      <c r="B207" s="178"/>
      <c r="AI207" s="10"/>
      <c r="AJ207" s="10"/>
      <c r="AK207" s="10"/>
      <c r="AL207" s="10"/>
      <c r="AM207" s="10"/>
    </row>
    <row r="208" spans="2:39" ht="15.75">
      <c r="B208" s="178"/>
      <c r="AI208" s="10"/>
      <c r="AJ208" s="10"/>
      <c r="AK208" s="10"/>
      <c r="AL208" s="10"/>
      <c r="AM208" s="10"/>
    </row>
    <row r="209" spans="2:39" ht="15.75">
      <c r="B209" s="178"/>
      <c r="AI209" s="10"/>
      <c r="AJ209" s="10"/>
      <c r="AK209" s="10"/>
      <c r="AL209" s="10"/>
      <c r="AM209" s="10"/>
    </row>
    <row r="210" spans="2:39" ht="15.75">
      <c r="B210" s="178"/>
      <c r="AI210" s="10"/>
      <c r="AJ210" s="10"/>
      <c r="AK210" s="10"/>
      <c r="AL210" s="10"/>
      <c r="AM210" s="10"/>
    </row>
    <row r="211" spans="2:39" ht="15.75">
      <c r="B211" s="178"/>
      <c r="AI211" s="10"/>
      <c r="AJ211" s="10"/>
      <c r="AK211" s="10"/>
      <c r="AL211" s="10"/>
      <c r="AM211" s="10"/>
    </row>
    <row r="212" spans="2:39" ht="15.75">
      <c r="B212" s="178"/>
      <c r="AI212" s="10"/>
      <c r="AJ212" s="10"/>
      <c r="AK212" s="10"/>
      <c r="AL212" s="10"/>
      <c r="AM212" s="10"/>
    </row>
    <row r="213" spans="2:39" ht="15.75">
      <c r="B213" s="178"/>
      <c r="AI213" s="10"/>
      <c r="AJ213" s="10"/>
      <c r="AK213" s="10"/>
      <c r="AL213" s="10"/>
      <c r="AM213" s="10"/>
    </row>
    <row r="214" spans="2:39" ht="15.75">
      <c r="B214" s="178"/>
      <c r="AI214" s="10"/>
      <c r="AJ214" s="10"/>
      <c r="AK214" s="10"/>
      <c r="AL214" s="10"/>
      <c r="AM214" s="10"/>
    </row>
    <row r="215" spans="2:39" ht="15.75">
      <c r="B215" s="178"/>
      <c r="AI215" s="10"/>
      <c r="AJ215" s="10"/>
      <c r="AK215" s="10"/>
      <c r="AL215" s="10"/>
      <c r="AM215" s="10"/>
    </row>
    <row r="216" spans="2:39" ht="15.75">
      <c r="B216" s="178"/>
      <c r="AI216" s="10"/>
      <c r="AJ216" s="10"/>
      <c r="AK216" s="10"/>
      <c r="AL216" s="10"/>
      <c r="AM216" s="10"/>
    </row>
    <row r="217" spans="2:39" ht="15.75">
      <c r="B217" s="178"/>
      <c r="AI217" s="10"/>
      <c r="AJ217" s="10"/>
      <c r="AK217" s="10"/>
      <c r="AL217" s="10"/>
      <c r="AM217" s="10"/>
    </row>
    <row r="218" spans="2:39" ht="15.75">
      <c r="B218" s="178"/>
      <c r="AI218" s="10"/>
      <c r="AJ218" s="10"/>
      <c r="AK218" s="10"/>
      <c r="AL218" s="10"/>
      <c r="AM218" s="10"/>
    </row>
    <row r="219" spans="2:39" ht="15.75">
      <c r="B219" s="178"/>
      <c r="AI219" s="10"/>
      <c r="AJ219" s="10"/>
      <c r="AK219" s="10"/>
      <c r="AL219" s="10"/>
      <c r="AM219" s="10"/>
    </row>
    <row r="220" spans="2:39" ht="15.75">
      <c r="B220" s="178"/>
      <c r="AI220" s="10"/>
      <c r="AJ220" s="10"/>
      <c r="AK220" s="10"/>
      <c r="AL220" s="10"/>
      <c r="AM220" s="10"/>
    </row>
    <row r="221" spans="2:39" ht="15.75">
      <c r="B221" s="178"/>
      <c r="AI221" s="10"/>
      <c r="AJ221" s="10"/>
      <c r="AK221" s="10"/>
      <c r="AL221" s="10"/>
      <c r="AM221" s="10"/>
    </row>
    <row r="222" spans="2:39" ht="15.75">
      <c r="B222" s="178"/>
      <c r="AI222" s="10"/>
      <c r="AJ222" s="10"/>
      <c r="AK222" s="10"/>
      <c r="AL222" s="10"/>
      <c r="AM222" s="10"/>
    </row>
    <row r="223" spans="2:39" ht="15.75">
      <c r="B223" s="178"/>
      <c r="AI223" s="10"/>
      <c r="AJ223" s="10"/>
      <c r="AK223" s="10"/>
      <c r="AL223" s="10"/>
      <c r="AM223" s="10"/>
    </row>
    <row r="224" spans="2:39" ht="15.75">
      <c r="B224" s="178"/>
      <c r="AI224" s="10"/>
      <c r="AJ224" s="10"/>
      <c r="AK224" s="10"/>
      <c r="AL224" s="10"/>
      <c r="AM224" s="10"/>
    </row>
    <row r="225" spans="2:39" ht="15.75">
      <c r="B225" s="178"/>
      <c r="AI225" s="10"/>
      <c r="AJ225" s="10"/>
      <c r="AK225" s="10"/>
      <c r="AL225" s="10"/>
      <c r="AM225" s="10"/>
    </row>
    <row r="226" spans="2:39" ht="15.75">
      <c r="B226" s="178"/>
      <c r="AI226" s="10"/>
      <c r="AJ226" s="10"/>
      <c r="AK226" s="10"/>
      <c r="AL226" s="10"/>
      <c r="AM226" s="10"/>
    </row>
    <row r="227" spans="2:39" ht="15.75">
      <c r="B227" s="178"/>
      <c r="AI227" s="10"/>
      <c r="AJ227" s="10"/>
      <c r="AK227" s="10"/>
      <c r="AL227" s="10"/>
      <c r="AM227" s="10"/>
    </row>
    <row r="228" spans="2:39" ht="15.75">
      <c r="B228" s="178"/>
      <c r="AI228" s="10"/>
      <c r="AJ228" s="10"/>
      <c r="AK228" s="10"/>
      <c r="AL228" s="10"/>
      <c r="AM228" s="10"/>
    </row>
    <row r="229" spans="2:39" ht="15.75">
      <c r="B229" s="178"/>
      <c r="AI229" s="10"/>
      <c r="AJ229" s="10"/>
      <c r="AK229" s="10"/>
      <c r="AL229" s="10"/>
      <c r="AM229" s="10"/>
    </row>
    <row r="230" spans="2:39" ht="15.75">
      <c r="B230" s="178"/>
      <c r="AI230" s="10"/>
      <c r="AJ230" s="10"/>
      <c r="AK230" s="10"/>
      <c r="AL230" s="10"/>
      <c r="AM230" s="10"/>
    </row>
    <row r="231" spans="2:39" ht="15.75">
      <c r="B231" s="178"/>
      <c r="AI231" s="10"/>
      <c r="AJ231" s="10"/>
      <c r="AK231" s="10"/>
      <c r="AL231" s="10"/>
      <c r="AM231" s="10"/>
    </row>
    <row r="232" spans="2:39" ht="15.75">
      <c r="B232" s="178"/>
      <c r="AI232" s="10"/>
      <c r="AJ232" s="10"/>
      <c r="AK232" s="10"/>
      <c r="AL232" s="10"/>
      <c r="AM232" s="10"/>
    </row>
    <row r="233" spans="2:39" ht="15.75">
      <c r="B233" s="178"/>
      <c r="AI233" s="10"/>
      <c r="AJ233" s="10"/>
      <c r="AK233" s="10"/>
      <c r="AL233" s="10"/>
      <c r="AM233" s="10"/>
    </row>
    <row r="234" spans="2:39" ht="15.75">
      <c r="B234" s="178"/>
      <c r="AI234" s="10"/>
      <c r="AJ234" s="10"/>
      <c r="AK234" s="10"/>
      <c r="AL234" s="10"/>
      <c r="AM234" s="10"/>
    </row>
    <row r="235" spans="2:39" ht="15.75">
      <c r="B235" s="178"/>
      <c r="AI235" s="10"/>
      <c r="AJ235" s="10"/>
      <c r="AK235" s="10"/>
      <c r="AL235" s="10"/>
      <c r="AM235" s="10"/>
    </row>
    <row r="236" spans="2:39" ht="15.75">
      <c r="B236" s="178"/>
      <c r="AI236" s="10"/>
      <c r="AJ236" s="10"/>
      <c r="AK236" s="10"/>
      <c r="AL236" s="10"/>
      <c r="AM236" s="10"/>
    </row>
    <row r="237" spans="2:39" ht="15.75">
      <c r="B237" s="178"/>
      <c r="AI237" s="10"/>
      <c r="AJ237" s="10"/>
      <c r="AK237" s="10"/>
      <c r="AL237" s="10"/>
      <c r="AM237" s="10"/>
    </row>
    <row r="238" spans="2:39" ht="15.75">
      <c r="B238" s="178"/>
      <c r="AI238" s="10"/>
      <c r="AJ238" s="10"/>
      <c r="AK238" s="10"/>
      <c r="AL238" s="10"/>
      <c r="AM238" s="10"/>
    </row>
    <row r="239" spans="2:39" ht="15.75">
      <c r="B239" s="178"/>
      <c r="AI239" s="10"/>
      <c r="AJ239" s="10"/>
      <c r="AK239" s="10"/>
      <c r="AL239" s="10"/>
      <c r="AM239" s="10"/>
    </row>
    <row r="240" spans="2:39" ht="15.75">
      <c r="B240" s="178"/>
      <c r="AI240" s="10"/>
      <c r="AJ240" s="10"/>
      <c r="AK240" s="10"/>
      <c r="AL240" s="10"/>
      <c r="AM240" s="10"/>
    </row>
    <row r="241" spans="2:39" ht="15.75">
      <c r="B241" s="178"/>
      <c r="AI241" s="10"/>
      <c r="AJ241" s="10"/>
      <c r="AK241" s="10"/>
      <c r="AL241" s="10"/>
      <c r="AM241" s="10"/>
    </row>
    <row r="242" spans="2:39" ht="15.75">
      <c r="B242" s="178"/>
      <c r="AI242" s="10"/>
      <c r="AJ242" s="10"/>
      <c r="AK242" s="10"/>
      <c r="AL242" s="10"/>
      <c r="AM242" s="10"/>
    </row>
    <row r="243" spans="2:39" ht="15.75">
      <c r="B243" s="178"/>
      <c r="AI243" s="10"/>
      <c r="AJ243" s="10"/>
      <c r="AK243" s="10"/>
      <c r="AL243" s="10"/>
      <c r="AM243" s="10"/>
    </row>
    <row r="244" spans="2:39" ht="15.75">
      <c r="B244" s="178"/>
      <c r="AI244" s="10"/>
      <c r="AJ244" s="10"/>
      <c r="AK244" s="10"/>
      <c r="AL244" s="10"/>
      <c r="AM244" s="10"/>
    </row>
    <row r="245" spans="2:39" ht="15.75">
      <c r="B245" s="178"/>
      <c r="AI245" s="10"/>
      <c r="AJ245" s="10"/>
      <c r="AK245" s="10"/>
      <c r="AL245" s="10"/>
      <c r="AM245" s="10"/>
    </row>
    <row r="246" spans="2:39" ht="15.75">
      <c r="B246" s="178"/>
      <c r="AI246" s="10"/>
      <c r="AJ246" s="10"/>
      <c r="AK246" s="10"/>
      <c r="AL246" s="10"/>
      <c r="AM246" s="10"/>
    </row>
    <row r="247" spans="2:39" ht="15.75">
      <c r="B247" s="178"/>
      <c r="AI247" s="10"/>
      <c r="AJ247" s="10"/>
      <c r="AK247" s="10"/>
      <c r="AL247" s="10"/>
      <c r="AM247" s="10"/>
    </row>
    <row r="248" spans="2:39" ht="15.75">
      <c r="B248" s="178"/>
      <c r="AI248" s="10"/>
      <c r="AJ248" s="10"/>
      <c r="AK248" s="10"/>
      <c r="AL248" s="10"/>
      <c r="AM248" s="10"/>
    </row>
    <row r="249" spans="2:39" ht="15.75">
      <c r="B249" s="178"/>
      <c r="AI249" s="10"/>
      <c r="AJ249" s="10"/>
      <c r="AK249" s="10"/>
      <c r="AL249" s="10"/>
      <c r="AM249" s="10"/>
    </row>
    <row r="250" spans="2:39" ht="15.75">
      <c r="B250" s="178"/>
      <c r="AI250" s="10"/>
      <c r="AJ250" s="10"/>
      <c r="AK250" s="10"/>
      <c r="AL250" s="10"/>
      <c r="AM250" s="10"/>
    </row>
    <row r="251" spans="2:39" ht="15.75">
      <c r="B251" s="178"/>
      <c r="AI251" s="10"/>
      <c r="AJ251" s="10"/>
      <c r="AK251" s="10"/>
      <c r="AL251" s="10"/>
      <c r="AM251" s="10"/>
    </row>
    <row r="252" spans="2:39" ht="15.75">
      <c r="B252" s="178"/>
      <c r="AI252" s="10"/>
      <c r="AJ252" s="10"/>
      <c r="AK252" s="10"/>
      <c r="AL252" s="10"/>
      <c r="AM252" s="10"/>
    </row>
    <row r="253" spans="2:39" ht="15.75">
      <c r="B253" s="178"/>
      <c r="AI253" s="10"/>
      <c r="AJ253" s="10"/>
      <c r="AK253" s="10"/>
      <c r="AL253" s="10"/>
      <c r="AM253" s="10"/>
    </row>
    <row r="254" spans="2:39" ht="15.75">
      <c r="B254" s="178"/>
      <c r="AI254" s="10"/>
      <c r="AJ254" s="10"/>
      <c r="AK254" s="10"/>
      <c r="AL254" s="10"/>
      <c r="AM254" s="10"/>
    </row>
    <row r="255" spans="2:39" ht="15.75">
      <c r="B255" s="178"/>
      <c r="AI255" s="10"/>
      <c r="AJ255" s="10"/>
      <c r="AK255" s="10"/>
      <c r="AL255" s="10"/>
      <c r="AM255" s="10"/>
    </row>
    <row r="256" spans="2:39" ht="15.75">
      <c r="B256" s="178"/>
      <c r="AI256" s="10"/>
      <c r="AJ256" s="10"/>
      <c r="AK256" s="10"/>
      <c r="AL256" s="10"/>
      <c r="AM256" s="10"/>
    </row>
    <row r="257" spans="2:39" ht="15.75">
      <c r="B257" s="178"/>
      <c r="AI257" s="10"/>
      <c r="AJ257" s="10"/>
      <c r="AK257" s="10"/>
      <c r="AL257" s="10"/>
      <c r="AM257" s="10"/>
    </row>
    <row r="258" spans="2:39" ht="15.75">
      <c r="B258" s="178"/>
      <c r="AI258" s="10"/>
      <c r="AJ258" s="10"/>
      <c r="AK258" s="10"/>
      <c r="AL258" s="10"/>
      <c r="AM258" s="10"/>
    </row>
    <row r="259" spans="2:39" ht="15.75">
      <c r="B259" s="178"/>
      <c r="AI259" s="10"/>
      <c r="AJ259" s="10"/>
      <c r="AK259" s="10"/>
      <c r="AL259" s="10"/>
      <c r="AM259" s="10"/>
    </row>
    <row r="260" spans="2:39" ht="15.75">
      <c r="B260" s="178"/>
      <c r="AI260" s="10"/>
      <c r="AJ260" s="10"/>
      <c r="AK260" s="10"/>
      <c r="AL260" s="10"/>
      <c r="AM260" s="10"/>
    </row>
    <row r="261" spans="2:39" ht="15.75">
      <c r="B261" s="178"/>
      <c r="AI261" s="10"/>
      <c r="AJ261" s="10"/>
      <c r="AK261" s="10"/>
      <c r="AL261" s="10"/>
      <c r="AM261" s="10"/>
    </row>
    <row r="262" spans="2:39" ht="15.75">
      <c r="B262" s="178"/>
      <c r="AI262" s="10"/>
      <c r="AJ262" s="10"/>
      <c r="AK262" s="10"/>
      <c r="AL262" s="10"/>
      <c r="AM262" s="10"/>
    </row>
    <row r="263" spans="2:39" ht="15.75">
      <c r="B263" s="178"/>
      <c r="AI263" s="10"/>
      <c r="AJ263" s="10"/>
      <c r="AK263" s="10"/>
      <c r="AL263" s="10"/>
      <c r="AM263" s="10"/>
    </row>
    <row r="264" spans="2:39" ht="15.75">
      <c r="B264" s="178"/>
      <c r="AI264" s="10"/>
      <c r="AJ264" s="10"/>
      <c r="AK264" s="10"/>
      <c r="AL264" s="10"/>
      <c r="AM264" s="10"/>
    </row>
    <row r="265" spans="2:39" ht="15.75">
      <c r="B265" s="178"/>
      <c r="AI265" s="10"/>
      <c r="AJ265" s="10"/>
      <c r="AK265" s="10"/>
      <c r="AL265" s="10"/>
      <c r="AM265" s="10"/>
    </row>
  </sheetData>
  <sheetProtection selectLockedCells="1" selectUnlockedCells="1"/>
  <mergeCells count="52">
    <mergeCell ref="W82:Y85"/>
    <mergeCell ref="W87:Y87"/>
    <mergeCell ref="B137:J137"/>
    <mergeCell ref="S82:S85"/>
    <mergeCell ref="T82:T85"/>
    <mergeCell ref="U82:U85"/>
    <mergeCell ref="V82:V85"/>
    <mergeCell ref="X58:X65"/>
    <mergeCell ref="Y58:Y65"/>
    <mergeCell ref="S74:S78"/>
    <mergeCell ref="T74:T78"/>
    <mergeCell ref="U74:U78"/>
    <mergeCell ref="V74:V78"/>
    <mergeCell ref="W74:W78"/>
    <mergeCell ref="X74:X78"/>
    <mergeCell ref="Y74:Y78"/>
    <mergeCell ref="T58:T65"/>
    <mergeCell ref="U58:U65"/>
    <mergeCell ref="V58:V65"/>
    <mergeCell ref="W58:W65"/>
    <mergeCell ref="AN17:AR17"/>
    <mergeCell ref="Z34:Z36"/>
    <mergeCell ref="E58:E65"/>
    <mergeCell ref="F58:F65"/>
    <mergeCell ref="H58:H65"/>
    <mergeCell ref="K58:K65"/>
    <mergeCell ref="L58:L65"/>
    <mergeCell ref="M58:M65"/>
    <mergeCell ref="N58:N64"/>
    <mergeCell ref="S58:S65"/>
    <mergeCell ref="W13:W15"/>
    <mergeCell ref="X13:X15"/>
    <mergeCell ref="Y13:Y15"/>
    <mergeCell ref="Z13:Z15"/>
    <mergeCell ref="S13:S15"/>
    <mergeCell ref="T13:T15"/>
    <mergeCell ref="U13:U15"/>
    <mergeCell ref="V13:V15"/>
    <mergeCell ref="Z6:Z7"/>
    <mergeCell ref="AB6:AE6"/>
    <mergeCell ref="AF6:AG6"/>
    <mergeCell ref="AI6:AM6"/>
    <mergeCell ref="K6:N6"/>
    <mergeCell ref="O6:R6"/>
    <mergeCell ref="S6:V6"/>
    <mergeCell ref="W6:Y6"/>
    <mergeCell ref="A2:A3"/>
    <mergeCell ref="B2:B5"/>
    <mergeCell ref="C3:I3"/>
    <mergeCell ref="A6:A7"/>
    <mergeCell ref="B6:C6"/>
    <mergeCell ref="D6:J6"/>
  </mergeCells>
  <printOptions horizontalCentered="1"/>
  <pageMargins left="0.31527777777777777" right="0.27569444444444446" top="0.39375" bottom="0.39375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3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4.00390625" style="0" customWidth="1"/>
    <col min="2" max="2" width="42.125" style="0" customWidth="1"/>
    <col min="3" max="3" width="9.125" style="0" customWidth="1"/>
    <col min="4" max="4" width="14.875" style="0" customWidth="1"/>
    <col min="5" max="5" width="67.50390625" style="0" customWidth="1"/>
  </cols>
  <sheetData>
    <row r="1" ht="15.75">
      <c r="B1" s="9" t="s">
        <v>367</v>
      </c>
    </row>
    <row r="3" spans="2:5" ht="15" customHeight="1">
      <c r="B3" s="268" t="s">
        <v>368</v>
      </c>
      <c r="C3" s="268"/>
      <c r="D3" s="268"/>
      <c r="E3" s="268"/>
    </row>
    <row r="5" spans="1:5" ht="31.5">
      <c r="A5" s="181" t="s">
        <v>2</v>
      </c>
      <c r="B5" s="182" t="s">
        <v>369</v>
      </c>
      <c r="C5" s="182" t="s">
        <v>370</v>
      </c>
      <c r="D5" s="182" t="s">
        <v>371</v>
      </c>
      <c r="E5" s="182" t="s">
        <v>13</v>
      </c>
    </row>
    <row r="6" spans="1:5" ht="15.75">
      <c r="A6" s="183">
        <v>1</v>
      </c>
      <c r="B6" s="184" t="s">
        <v>372</v>
      </c>
      <c r="C6" s="185" t="s">
        <v>373</v>
      </c>
      <c r="D6" s="186">
        <v>12836.84</v>
      </c>
      <c r="E6" s="187" t="s">
        <v>83</v>
      </c>
    </row>
    <row r="7" spans="1:5" ht="15.75">
      <c r="A7" s="188">
        <v>2</v>
      </c>
      <c r="B7" s="189" t="s">
        <v>374</v>
      </c>
      <c r="C7" s="190" t="s">
        <v>373</v>
      </c>
      <c r="D7" s="191">
        <v>5929.14</v>
      </c>
      <c r="E7" s="192" t="s">
        <v>83</v>
      </c>
    </row>
    <row r="8" spans="1:5" ht="15.75">
      <c r="A8" s="183">
        <v>3</v>
      </c>
      <c r="B8" s="189" t="s">
        <v>375</v>
      </c>
      <c r="C8" s="190" t="s">
        <v>373</v>
      </c>
      <c r="D8" s="191">
        <v>5882.38</v>
      </c>
      <c r="E8" s="192" t="s">
        <v>83</v>
      </c>
    </row>
    <row r="9" spans="1:5" ht="63" customHeight="1">
      <c r="A9" s="183">
        <v>4</v>
      </c>
      <c r="B9" s="193" t="s">
        <v>376</v>
      </c>
      <c r="C9" s="190" t="s">
        <v>373</v>
      </c>
      <c r="D9" s="191">
        <v>18499.23</v>
      </c>
      <c r="E9" s="192" t="s">
        <v>83</v>
      </c>
    </row>
    <row r="10" spans="1:5" ht="15.75" customHeight="1">
      <c r="A10" s="188">
        <v>5</v>
      </c>
      <c r="B10" s="193" t="s">
        <v>377</v>
      </c>
      <c r="C10" s="190" t="s">
        <v>378</v>
      </c>
      <c r="D10" s="191">
        <v>39892</v>
      </c>
      <c r="E10" s="192" t="s">
        <v>83</v>
      </c>
    </row>
    <row r="11" spans="1:5" ht="15.75" customHeight="1">
      <c r="A11" s="183">
        <v>6</v>
      </c>
      <c r="B11" s="193" t="s">
        <v>379</v>
      </c>
      <c r="C11" s="190" t="s">
        <v>373</v>
      </c>
      <c r="D11" s="191">
        <v>4026</v>
      </c>
      <c r="E11" s="192" t="s">
        <v>67</v>
      </c>
    </row>
    <row r="12" spans="1:5" ht="15.75">
      <c r="A12" s="183">
        <v>7</v>
      </c>
      <c r="B12" s="189" t="s">
        <v>380</v>
      </c>
      <c r="C12" s="190" t="s">
        <v>373</v>
      </c>
      <c r="D12" s="191">
        <v>20930.32</v>
      </c>
      <c r="E12" s="192" t="s">
        <v>97</v>
      </c>
    </row>
    <row r="13" spans="1:5" ht="15.75">
      <c r="A13" s="188">
        <v>8</v>
      </c>
      <c r="B13" s="189" t="s">
        <v>381</v>
      </c>
      <c r="C13" s="190" t="s">
        <v>373</v>
      </c>
      <c r="D13" s="191">
        <v>12810</v>
      </c>
      <c r="E13" s="192" t="s">
        <v>97</v>
      </c>
    </row>
    <row r="14" spans="1:5" ht="31.5">
      <c r="A14" s="183">
        <v>9</v>
      </c>
      <c r="B14" s="193" t="s">
        <v>382</v>
      </c>
      <c r="C14" s="190" t="s">
        <v>373</v>
      </c>
      <c r="D14" s="191">
        <v>12644.45</v>
      </c>
      <c r="E14" s="192" t="s">
        <v>97</v>
      </c>
    </row>
    <row r="15" spans="1:5" ht="15.75">
      <c r="A15" s="183">
        <v>10</v>
      </c>
      <c r="B15" s="189" t="s">
        <v>383</v>
      </c>
      <c r="C15" s="190" t="s">
        <v>373</v>
      </c>
      <c r="D15" s="191">
        <v>11200</v>
      </c>
      <c r="E15" s="192" t="s">
        <v>97</v>
      </c>
    </row>
    <row r="16" spans="1:5" ht="15.75">
      <c r="A16" s="188">
        <v>11</v>
      </c>
      <c r="B16" s="189" t="s">
        <v>375</v>
      </c>
      <c r="C16" s="190" t="s">
        <v>373</v>
      </c>
      <c r="D16" s="191">
        <v>5882.38</v>
      </c>
      <c r="E16" s="192" t="s">
        <v>97</v>
      </c>
    </row>
    <row r="17" spans="1:5" ht="15.75">
      <c r="A17" s="183">
        <v>12</v>
      </c>
      <c r="B17" s="189" t="s">
        <v>375</v>
      </c>
      <c r="C17" s="190" t="s">
        <v>373</v>
      </c>
      <c r="D17" s="191">
        <v>5903.3</v>
      </c>
      <c r="E17" s="192" t="s">
        <v>97</v>
      </c>
    </row>
    <row r="18" spans="1:5" ht="15.75">
      <c r="A18" s="183">
        <v>13</v>
      </c>
      <c r="B18" s="189" t="s">
        <v>375</v>
      </c>
      <c r="C18" s="190" t="s">
        <v>373</v>
      </c>
      <c r="D18" s="191">
        <v>5903.3</v>
      </c>
      <c r="E18" s="192" t="s">
        <v>97</v>
      </c>
    </row>
    <row r="19" spans="1:5" ht="15.75">
      <c r="A19" s="188">
        <v>14</v>
      </c>
      <c r="B19" s="189" t="s">
        <v>384</v>
      </c>
      <c r="C19" s="190" t="s">
        <v>373</v>
      </c>
      <c r="D19" s="191">
        <v>7916</v>
      </c>
      <c r="E19" s="192" t="s">
        <v>97</v>
      </c>
    </row>
    <row r="20" spans="1:5" ht="15.75">
      <c r="A20" s="183">
        <v>15</v>
      </c>
      <c r="B20" s="189" t="s">
        <v>385</v>
      </c>
      <c r="C20" s="190" t="s">
        <v>373</v>
      </c>
      <c r="D20" s="191">
        <v>4346</v>
      </c>
      <c r="E20" s="192" t="s">
        <v>97</v>
      </c>
    </row>
    <row r="21" spans="1:5" ht="15.75">
      <c r="A21" s="183">
        <v>16</v>
      </c>
      <c r="B21" s="189" t="s">
        <v>385</v>
      </c>
      <c r="C21" s="190" t="s">
        <v>373</v>
      </c>
      <c r="D21" s="191">
        <v>4346</v>
      </c>
      <c r="E21" s="192" t="s">
        <v>97</v>
      </c>
    </row>
    <row r="22" spans="1:5" ht="15.75">
      <c r="A22" s="188">
        <v>17</v>
      </c>
      <c r="B22" s="189" t="s">
        <v>385</v>
      </c>
      <c r="C22" s="190" t="s">
        <v>373</v>
      </c>
      <c r="D22" s="191">
        <v>4346</v>
      </c>
      <c r="E22" s="192" t="s">
        <v>97</v>
      </c>
    </row>
    <row r="23" spans="1:5" ht="15.75">
      <c r="A23" s="183">
        <v>18</v>
      </c>
      <c r="B23" s="189" t="s">
        <v>385</v>
      </c>
      <c r="C23" s="190" t="s">
        <v>373</v>
      </c>
      <c r="D23" s="191">
        <v>4346</v>
      </c>
      <c r="E23" s="192" t="s">
        <v>97</v>
      </c>
    </row>
    <row r="24" spans="1:5" ht="15.75">
      <c r="A24" s="183">
        <v>19</v>
      </c>
      <c r="B24" s="189" t="s">
        <v>386</v>
      </c>
      <c r="C24" s="190" t="s">
        <v>373</v>
      </c>
      <c r="D24" s="191">
        <v>5496</v>
      </c>
      <c r="E24" s="192" t="s">
        <v>97</v>
      </c>
    </row>
    <row r="25" spans="1:5" ht="15.75">
      <c r="A25" s="188">
        <v>20</v>
      </c>
      <c r="B25" s="189" t="s">
        <v>387</v>
      </c>
      <c r="C25" s="190" t="s">
        <v>373</v>
      </c>
      <c r="D25" s="191">
        <v>3860</v>
      </c>
      <c r="E25" s="192" t="s">
        <v>97</v>
      </c>
    </row>
    <row r="26" spans="1:5" ht="31.5">
      <c r="A26" s="183">
        <v>21</v>
      </c>
      <c r="B26" s="193" t="s">
        <v>388</v>
      </c>
      <c r="C26" s="190" t="s">
        <v>373</v>
      </c>
      <c r="D26" s="191">
        <v>10096.48</v>
      </c>
      <c r="E26" s="192" t="s">
        <v>97</v>
      </c>
    </row>
    <row r="27" spans="1:5" ht="31.5">
      <c r="A27" s="183">
        <v>22</v>
      </c>
      <c r="B27" s="193" t="s">
        <v>388</v>
      </c>
      <c r="C27" s="190" t="s">
        <v>373</v>
      </c>
      <c r="D27" s="191">
        <v>7989.17</v>
      </c>
      <c r="E27" s="192" t="s">
        <v>97</v>
      </c>
    </row>
    <row r="28" spans="1:5" ht="15.75">
      <c r="A28" s="188">
        <v>23</v>
      </c>
      <c r="B28" s="189" t="s">
        <v>389</v>
      </c>
      <c r="C28" s="190" t="s">
        <v>373</v>
      </c>
      <c r="D28" s="191">
        <v>4655</v>
      </c>
      <c r="E28" s="192" t="s">
        <v>97</v>
      </c>
    </row>
    <row r="29" spans="1:5" ht="15.75">
      <c r="A29" s="183">
        <v>24</v>
      </c>
      <c r="B29" s="189" t="s">
        <v>390</v>
      </c>
      <c r="C29" s="190" t="s">
        <v>373</v>
      </c>
      <c r="D29" s="191">
        <v>9980.33</v>
      </c>
      <c r="E29" s="192" t="s">
        <v>97</v>
      </c>
    </row>
    <row r="30" spans="1:5" ht="15.75">
      <c r="A30" s="183">
        <v>25</v>
      </c>
      <c r="B30" s="189" t="s">
        <v>390</v>
      </c>
      <c r="C30" s="190" t="s">
        <v>373</v>
      </c>
      <c r="D30" s="191">
        <v>9980.33</v>
      </c>
      <c r="E30" s="192" t="s">
        <v>97</v>
      </c>
    </row>
    <row r="31" spans="1:5" ht="15.75">
      <c r="A31" s="188">
        <v>26</v>
      </c>
      <c r="B31" s="189" t="s">
        <v>391</v>
      </c>
      <c r="C31" s="190" t="s">
        <v>373</v>
      </c>
      <c r="D31" s="191">
        <v>7643.84</v>
      </c>
      <c r="E31" s="192" t="s">
        <v>106</v>
      </c>
    </row>
    <row r="32" spans="1:5" ht="15.75">
      <c r="A32" s="183">
        <v>27</v>
      </c>
      <c r="B32" s="189" t="s">
        <v>392</v>
      </c>
      <c r="C32" s="190" t="s">
        <v>373</v>
      </c>
      <c r="D32" s="191">
        <v>10700</v>
      </c>
      <c r="E32" s="192" t="s">
        <v>106</v>
      </c>
    </row>
    <row r="33" spans="1:5" ht="15.75">
      <c r="A33" s="183">
        <v>28</v>
      </c>
      <c r="B33" s="189" t="s">
        <v>393</v>
      </c>
      <c r="C33" s="190" t="s">
        <v>373</v>
      </c>
      <c r="D33" s="191">
        <v>8727.45</v>
      </c>
      <c r="E33" s="192" t="s">
        <v>106</v>
      </c>
    </row>
    <row r="34" spans="1:5" ht="15.75">
      <c r="A34" s="188">
        <v>29</v>
      </c>
      <c r="B34" s="189" t="s">
        <v>393</v>
      </c>
      <c r="C34" s="190" t="s">
        <v>373</v>
      </c>
      <c r="D34" s="191">
        <v>8727.45</v>
      </c>
      <c r="E34" s="192" t="s">
        <v>106</v>
      </c>
    </row>
    <row r="35" spans="1:5" ht="15.75">
      <c r="A35" s="183">
        <v>30</v>
      </c>
      <c r="B35" s="189" t="s">
        <v>394</v>
      </c>
      <c r="C35" s="190" t="s">
        <v>373</v>
      </c>
      <c r="D35" s="191">
        <v>8187.54</v>
      </c>
      <c r="E35" s="192" t="s">
        <v>106</v>
      </c>
    </row>
    <row r="36" spans="1:5" ht="15.75">
      <c r="A36" s="183">
        <v>31</v>
      </c>
      <c r="B36" s="189" t="s">
        <v>394</v>
      </c>
      <c r="C36" s="190" t="s">
        <v>373</v>
      </c>
      <c r="D36" s="191">
        <v>7235.94</v>
      </c>
      <c r="E36" s="192" t="s">
        <v>106</v>
      </c>
    </row>
    <row r="37" spans="1:5" ht="15.75">
      <c r="A37" s="188">
        <v>32</v>
      </c>
      <c r="B37" s="189" t="s">
        <v>395</v>
      </c>
      <c r="C37" s="190" t="s">
        <v>373</v>
      </c>
      <c r="D37" s="191">
        <v>3994.8</v>
      </c>
      <c r="E37" s="192" t="s">
        <v>106</v>
      </c>
    </row>
    <row r="38" spans="1:5" ht="15.75">
      <c r="A38" s="183">
        <v>33</v>
      </c>
      <c r="B38" s="189" t="s">
        <v>395</v>
      </c>
      <c r="C38" s="190" t="s">
        <v>373</v>
      </c>
      <c r="D38" s="191">
        <v>3573.6</v>
      </c>
      <c r="E38" s="192" t="s">
        <v>106</v>
      </c>
    </row>
    <row r="39" spans="1:5" ht="15.75">
      <c r="A39" s="183">
        <v>34</v>
      </c>
      <c r="B39" s="189" t="s">
        <v>396</v>
      </c>
      <c r="C39" s="190" t="s">
        <v>373</v>
      </c>
      <c r="D39" s="191">
        <v>4117</v>
      </c>
      <c r="E39" s="192" t="s">
        <v>106</v>
      </c>
    </row>
    <row r="40" spans="1:5" ht="15.75">
      <c r="A40" s="188">
        <v>35</v>
      </c>
      <c r="B40" s="189" t="s">
        <v>397</v>
      </c>
      <c r="C40" s="190" t="s">
        <v>373</v>
      </c>
      <c r="D40" s="191">
        <v>4712.99</v>
      </c>
      <c r="E40" s="192" t="s">
        <v>106</v>
      </c>
    </row>
    <row r="41" spans="1:5" ht="15.75">
      <c r="A41" s="183">
        <v>36</v>
      </c>
      <c r="B41" s="189" t="s">
        <v>398</v>
      </c>
      <c r="C41" s="190" t="s">
        <v>373</v>
      </c>
      <c r="D41" s="191">
        <v>6005</v>
      </c>
      <c r="E41" s="192" t="s">
        <v>106</v>
      </c>
    </row>
    <row r="42" spans="1:5" ht="15.75">
      <c r="A42" s="183">
        <v>37</v>
      </c>
      <c r="B42" s="189" t="s">
        <v>383</v>
      </c>
      <c r="C42" s="190" t="s">
        <v>373</v>
      </c>
      <c r="D42" s="191">
        <v>14731</v>
      </c>
      <c r="E42" s="192" t="s">
        <v>106</v>
      </c>
    </row>
    <row r="43" spans="1:5" ht="15.75">
      <c r="A43" s="188">
        <v>38</v>
      </c>
      <c r="B43" s="189" t="s">
        <v>399</v>
      </c>
      <c r="C43" s="190" t="s">
        <v>373</v>
      </c>
      <c r="D43" s="191">
        <v>18806.3</v>
      </c>
      <c r="E43" s="192" t="s">
        <v>106</v>
      </c>
    </row>
    <row r="44" spans="1:5" ht="15.75">
      <c r="A44" s="183">
        <v>39</v>
      </c>
      <c r="B44" s="189" t="s">
        <v>400</v>
      </c>
      <c r="C44" s="190" t="s">
        <v>373</v>
      </c>
      <c r="D44" s="191">
        <v>12300</v>
      </c>
      <c r="E44" s="192" t="s">
        <v>106</v>
      </c>
    </row>
    <row r="45" spans="1:5" ht="15.75">
      <c r="A45" s="183">
        <v>40</v>
      </c>
      <c r="B45" s="189" t="s">
        <v>401</v>
      </c>
      <c r="C45" s="190" t="s">
        <v>373</v>
      </c>
      <c r="D45" s="191">
        <v>45811</v>
      </c>
      <c r="E45" s="192" t="s">
        <v>106</v>
      </c>
    </row>
    <row r="46" spans="1:5" ht="15.75">
      <c r="A46" s="188">
        <v>41</v>
      </c>
      <c r="B46" s="189" t="s">
        <v>402</v>
      </c>
      <c r="C46" s="190" t="s">
        <v>373</v>
      </c>
      <c r="D46" s="191">
        <v>4538</v>
      </c>
      <c r="E46" s="192" t="s">
        <v>106</v>
      </c>
    </row>
    <row r="47" spans="1:5" ht="15.75">
      <c r="A47" s="183">
        <v>42</v>
      </c>
      <c r="B47" s="189" t="s">
        <v>402</v>
      </c>
      <c r="C47" s="190" t="s">
        <v>373</v>
      </c>
      <c r="D47" s="191">
        <v>4537.99</v>
      </c>
      <c r="E47" s="192" t="s">
        <v>106</v>
      </c>
    </row>
    <row r="48" spans="1:5" ht="15.75">
      <c r="A48" s="183">
        <v>43</v>
      </c>
      <c r="B48" s="189" t="s">
        <v>403</v>
      </c>
      <c r="C48" s="190" t="s">
        <v>373</v>
      </c>
      <c r="D48" s="191">
        <v>6500</v>
      </c>
      <c r="E48" s="192" t="s">
        <v>106</v>
      </c>
    </row>
    <row r="49" spans="1:5" ht="15.75">
      <c r="A49" s="188">
        <v>44</v>
      </c>
      <c r="B49" s="189" t="s">
        <v>404</v>
      </c>
      <c r="C49" s="190" t="s">
        <v>373</v>
      </c>
      <c r="D49" s="191">
        <v>3990</v>
      </c>
      <c r="E49" s="192" t="s">
        <v>106</v>
      </c>
    </row>
    <row r="50" spans="1:5" ht="15.75">
      <c r="A50" s="183">
        <v>45</v>
      </c>
      <c r="B50" s="189" t="s">
        <v>405</v>
      </c>
      <c r="C50" s="190" t="s">
        <v>373</v>
      </c>
      <c r="D50" s="191">
        <v>13870</v>
      </c>
      <c r="E50" s="192" t="s">
        <v>111</v>
      </c>
    </row>
    <row r="51" spans="1:5" ht="31.5">
      <c r="A51" s="183">
        <v>46</v>
      </c>
      <c r="B51" s="193" t="s">
        <v>406</v>
      </c>
      <c r="C51" s="190" t="s">
        <v>373</v>
      </c>
      <c r="D51" s="191">
        <v>4950</v>
      </c>
      <c r="E51" s="192" t="s">
        <v>120</v>
      </c>
    </row>
    <row r="52" spans="1:5" ht="15.75">
      <c r="A52" s="188">
        <v>47</v>
      </c>
      <c r="B52" s="189" t="s">
        <v>407</v>
      </c>
      <c r="C52" s="190" t="s">
        <v>373</v>
      </c>
      <c r="D52" s="191">
        <v>4182.16</v>
      </c>
      <c r="E52" s="192" t="s">
        <v>49</v>
      </c>
    </row>
    <row r="53" spans="1:5" ht="15.75">
      <c r="A53" s="183">
        <v>48</v>
      </c>
      <c r="B53" s="189" t="s">
        <v>408</v>
      </c>
      <c r="C53" s="190" t="s">
        <v>373</v>
      </c>
      <c r="D53" s="191">
        <v>4157.76</v>
      </c>
      <c r="E53" s="192" t="s">
        <v>49</v>
      </c>
    </row>
    <row r="54" spans="1:5" ht="15.75">
      <c r="A54" s="183">
        <v>49</v>
      </c>
      <c r="B54" s="189" t="s">
        <v>409</v>
      </c>
      <c r="C54" s="190" t="s">
        <v>373</v>
      </c>
      <c r="D54" s="191">
        <v>4003</v>
      </c>
      <c r="E54" s="192" t="s">
        <v>49</v>
      </c>
    </row>
    <row r="55" spans="1:5" ht="15.75">
      <c r="A55" s="188">
        <v>50</v>
      </c>
      <c r="B55" s="189" t="s">
        <v>410</v>
      </c>
      <c r="C55" s="190" t="s">
        <v>373</v>
      </c>
      <c r="D55" s="191">
        <v>6342.78</v>
      </c>
      <c r="E55" s="192" t="s">
        <v>49</v>
      </c>
    </row>
    <row r="56" spans="1:5" ht="15.75">
      <c r="A56" s="183">
        <v>51</v>
      </c>
      <c r="B56" s="189" t="s">
        <v>411</v>
      </c>
      <c r="C56" s="190" t="s">
        <v>373</v>
      </c>
      <c r="D56" s="191">
        <v>3750</v>
      </c>
      <c r="E56" s="192" t="s">
        <v>49</v>
      </c>
    </row>
    <row r="57" spans="1:5" ht="15.75">
      <c r="A57" s="183">
        <v>52</v>
      </c>
      <c r="B57" s="189" t="s">
        <v>412</v>
      </c>
      <c r="C57" s="190" t="s">
        <v>373</v>
      </c>
      <c r="D57" s="191">
        <v>9150</v>
      </c>
      <c r="E57" s="192" t="s">
        <v>49</v>
      </c>
    </row>
    <row r="58" spans="1:5" ht="15.75">
      <c r="A58" s="188">
        <v>53</v>
      </c>
      <c r="B58" s="189" t="s">
        <v>413</v>
      </c>
      <c r="C58" s="190" t="s">
        <v>373</v>
      </c>
      <c r="D58" s="191">
        <v>7931</v>
      </c>
      <c r="E58" s="192" t="s">
        <v>49</v>
      </c>
    </row>
    <row r="59" spans="1:5" ht="15.75">
      <c r="A59" s="183">
        <v>54</v>
      </c>
      <c r="B59" s="189" t="s">
        <v>414</v>
      </c>
      <c r="C59" s="190" t="s">
        <v>373</v>
      </c>
      <c r="D59" s="191">
        <v>7564</v>
      </c>
      <c r="E59" s="192" t="s">
        <v>49</v>
      </c>
    </row>
    <row r="60" spans="1:5" ht="15.75">
      <c r="A60" s="183">
        <v>55</v>
      </c>
      <c r="B60" s="189" t="s">
        <v>415</v>
      </c>
      <c r="C60" s="190" t="s">
        <v>373</v>
      </c>
      <c r="D60" s="191">
        <v>7564</v>
      </c>
      <c r="E60" s="192" t="s">
        <v>49</v>
      </c>
    </row>
    <row r="61" spans="1:5" ht="15.75">
      <c r="A61" s="188">
        <v>56</v>
      </c>
      <c r="B61" s="189" t="s">
        <v>416</v>
      </c>
      <c r="C61" s="190" t="s">
        <v>373</v>
      </c>
      <c r="D61" s="191">
        <v>5882.38</v>
      </c>
      <c r="E61" s="192" t="s">
        <v>49</v>
      </c>
    </row>
    <row r="62" spans="1:5" ht="15.75">
      <c r="A62" s="183">
        <v>57</v>
      </c>
      <c r="B62" s="189" t="s">
        <v>393</v>
      </c>
      <c r="C62" s="190" t="s">
        <v>373</v>
      </c>
      <c r="D62" s="191">
        <v>9735.6</v>
      </c>
      <c r="E62" s="192" t="s">
        <v>417</v>
      </c>
    </row>
    <row r="63" spans="1:5" ht="15.75">
      <c r="A63" s="183">
        <v>58</v>
      </c>
      <c r="B63" s="189" t="s">
        <v>418</v>
      </c>
      <c r="C63" s="190" t="s">
        <v>373</v>
      </c>
      <c r="D63" s="191">
        <v>3550</v>
      </c>
      <c r="E63" s="192" t="s">
        <v>417</v>
      </c>
    </row>
    <row r="64" spans="1:5" ht="15.75">
      <c r="A64" s="188">
        <v>59</v>
      </c>
      <c r="B64" s="189" t="s">
        <v>419</v>
      </c>
      <c r="C64" s="190" t="s">
        <v>373</v>
      </c>
      <c r="D64" s="191">
        <v>6658.05</v>
      </c>
      <c r="E64" s="192" t="s">
        <v>417</v>
      </c>
    </row>
    <row r="65" spans="1:5" ht="15.75">
      <c r="A65" s="183">
        <v>60</v>
      </c>
      <c r="B65" s="189" t="s">
        <v>420</v>
      </c>
      <c r="C65" s="190" t="s">
        <v>373</v>
      </c>
      <c r="D65" s="191">
        <v>4095</v>
      </c>
      <c r="E65" s="192" t="s">
        <v>417</v>
      </c>
    </row>
    <row r="66" spans="1:5" ht="15.75">
      <c r="A66" s="183">
        <v>61</v>
      </c>
      <c r="B66" s="189" t="s">
        <v>421</v>
      </c>
      <c r="C66" s="190" t="s">
        <v>373</v>
      </c>
      <c r="D66" s="191">
        <v>5477.8</v>
      </c>
      <c r="E66" s="192" t="s">
        <v>417</v>
      </c>
    </row>
    <row r="67" spans="1:5" ht="15.75">
      <c r="A67" s="188">
        <v>62</v>
      </c>
      <c r="B67" s="189" t="s">
        <v>422</v>
      </c>
      <c r="C67" s="190" t="s">
        <v>373</v>
      </c>
      <c r="D67" s="191">
        <v>3647.8</v>
      </c>
      <c r="E67" s="192" t="s">
        <v>417</v>
      </c>
    </row>
    <row r="68" spans="1:5" ht="15.75">
      <c r="A68" s="183">
        <v>63</v>
      </c>
      <c r="B68" s="189" t="s">
        <v>423</v>
      </c>
      <c r="C68" s="190" t="s">
        <v>373</v>
      </c>
      <c r="D68" s="191">
        <v>5197.2</v>
      </c>
      <c r="E68" s="192" t="s">
        <v>417</v>
      </c>
    </row>
    <row r="69" spans="1:5" ht="15.75">
      <c r="A69" s="183">
        <v>64</v>
      </c>
      <c r="B69" s="189" t="s">
        <v>424</v>
      </c>
      <c r="C69" s="190" t="s">
        <v>373</v>
      </c>
      <c r="D69" s="191">
        <v>3891.8</v>
      </c>
      <c r="E69" s="192" t="s">
        <v>417</v>
      </c>
    </row>
    <row r="70" spans="1:5" ht="15.75">
      <c r="A70" s="188">
        <v>65</v>
      </c>
      <c r="B70" s="189" t="s">
        <v>425</v>
      </c>
      <c r="C70" s="190" t="s">
        <v>373</v>
      </c>
      <c r="D70" s="191">
        <v>4500</v>
      </c>
      <c r="E70" s="192" t="s">
        <v>417</v>
      </c>
    </row>
    <row r="71" spans="1:5" ht="15.75">
      <c r="A71" s="183">
        <v>66</v>
      </c>
      <c r="B71" s="189" t="s">
        <v>426</v>
      </c>
      <c r="C71" s="190" t="s">
        <v>373</v>
      </c>
      <c r="D71" s="191">
        <v>4745.8</v>
      </c>
      <c r="E71" s="192" t="s">
        <v>417</v>
      </c>
    </row>
    <row r="72" spans="1:5" ht="15.75">
      <c r="A72" s="183">
        <v>67</v>
      </c>
      <c r="B72" s="189" t="s">
        <v>427</v>
      </c>
      <c r="C72" s="190" t="s">
        <v>373</v>
      </c>
      <c r="D72" s="191">
        <v>9499.05</v>
      </c>
      <c r="E72" s="192" t="s">
        <v>417</v>
      </c>
    </row>
    <row r="73" spans="1:5" ht="31.5">
      <c r="A73" s="188">
        <v>68</v>
      </c>
      <c r="B73" s="193" t="s">
        <v>428</v>
      </c>
      <c r="C73" s="190" t="s">
        <v>373</v>
      </c>
      <c r="D73" s="191">
        <v>22474.53</v>
      </c>
      <c r="E73" s="192" t="s">
        <v>417</v>
      </c>
    </row>
    <row r="74" spans="1:5" ht="31.5">
      <c r="A74" s="183">
        <v>69</v>
      </c>
      <c r="B74" s="193" t="s">
        <v>429</v>
      </c>
      <c r="C74" s="190" t="s">
        <v>373</v>
      </c>
      <c r="D74" s="191">
        <v>17460</v>
      </c>
      <c r="E74" s="192" t="s">
        <v>430</v>
      </c>
    </row>
    <row r="75" spans="1:5" ht="31.5">
      <c r="A75" s="183">
        <v>70</v>
      </c>
      <c r="B75" s="193" t="s">
        <v>431</v>
      </c>
      <c r="C75" s="190" t="s">
        <v>373</v>
      </c>
      <c r="D75" s="191">
        <v>15688</v>
      </c>
      <c r="E75" s="192" t="s">
        <v>430</v>
      </c>
    </row>
    <row r="76" spans="1:5" ht="31.5">
      <c r="A76" s="188">
        <v>71</v>
      </c>
      <c r="B76" s="193" t="s">
        <v>432</v>
      </c>
      <c r="C76" s="190" t="s">
        <v>373</v>
      </c>
      <c r="D76" s="191">
        <v>18083</v>
      </c>
      <c r="E76" s="192" t="s">
        <v>430</v>
      </c>
    </row>
    <row r="77" spans="1:5" ht="31.5">
      <c r="A77" s="183">
        <v>72</v>
      </c>
      <c r="B77" s="193" t="s">
        <v>432</v>
      </c>
      <c r="C77" s="190" t="s">
        <v>373</v>
      </c>
      <c r="D77" s="191">
        <v>18083</v>
      </c>
      <c r="E77" s="192" t="s">
        <v>430</v>
      </c>
    </row>
    <row r="78" spans="1:5" ht="15.75">
      <c r="A78" s="183">
        <v>73</v>
      </c>
      <c r="B78" s="193" t="s">
        <v>433</v>
      </c>
      <c r="C78" s="190" t="s">
        <v>373</v>
      </c>
      <c r="D78" s="191">
        <v>8800</v>
      </c>
      <c r="E78" s="192" t="s">
        <v>430</v>
      </c>
    </row>
    <row r="79" spans="1:5" ht="15.75">
      <c r="A79" s="188">
        <v>74</v>
      </c>
      <c r="B79" s="193" t="s">
        <v>434</v>
      </c>
      <c r="C79" s="190" t="s">
        <v>373</v>
      </c>
      <c r="D79" s="191">
        <v>17000</v>
      </c>
      <c r="E79" s="192" t="s">
        <v>430</v>
      </c>
    </row>
    <row r="80" spans="1:5" ht="31.5">
      <c r="A80" s="183">
        <v>75</v>
      </c>
      <c r="B80" s="193" t="s">
        <v>429</v>
      </c>
      <c r="C80" s="190" t="s">
        <v>373</v>
      </c>
      <c r="D80" s="191">
        <v>17460</v>
      </c>
      <c r="E80" s="192" t="s">
        <v>430</v>
      </c>
    </row>
    <row r="81" spans="1:5" ht="15.75">
      <c r="A81" s="183">
        <v>76</v>
      </c>
      <c r="B81" s="193" t="s">
        <v>435</v>
      </c>
      <c r="C81" s="190" t="s">
        <v>373</v>
      </c>
      <c r="D81" s="191">
        <v>18457.5</v>
      </c>
      <c r="E81" s="192" t="s">
        <v>430</v>
      </c>
    </row>
    <row r="82" spans="1:5" ht="31.5" customHeight="1">
      <c r="A82" s="188">
        <v>77</v>
      </c>
      <c r="B82" s="193" t="s">
        <v>436</v>
      </c>
      <c r="C82" s="190" t="s">
        <v>373</v>
      </c>
      <c r="D82" s="191">
        <v>30000</v>
      </c>
      <c r="E82" s="192" t="s">
        <v>430</v>
      </c>
    </row>
    <row r="83" spans="1:5" ht="15.75">
      <c r="A83" s="183">
        <v>78</v>
      </c>
      <c r="B83" s="193" t="s">
        <v>437</v>
      </c>
      <c r="C83" s="190" t="s">
        <v>373</v>
      </c>
      <c r="D83" s="191">
        <v>14000</v>
      </c>
      <c r="E83" s="192" t="s">
        <v>430</v>
      </c>
    </row>
    <row r="84" spans="1:5" ht="31.5">
      <c r="A84" s="183">
        <v>79</v>
      </c>
      <c r="B84" s="193" t="s">
        <v>438</v>
      </c>
      <c r="C84" s="190" t="s">
        <v>373</v>
      </c>
      <c r="D84" s="191">
        <v>12600</v>
      </c>
      <c r="E84" s="192" t="s">
        <v>430</v>
      </c>
    </row>
    <row r="85" spans="1:5" ht="15.75">
      <c r="A85" s="188">
        <v>80</v>
      </c>
      <c r="B85" s="193" t="s">
        <v>439</v>
      </c>
      <c r="C85" s="190" t="s">
        <v>373</v>
      </c>
      <c r="D85" s="191">
        <v>9262.53</v>
      </c>
      <c r="E85" s="192" t="s">
        <v>430</v>
      </c>
    </row>
    <row r="86" spans="1:5" ht="31.5">
      <c r="A86" s="183">
        <v>81</v>
      </c>
      <c r="B86" s="193" t="s">
        <v>440</v>
      </c>
      <c r="C86" s="190" t="s">
        <v>373</v>
      </c>
      <c r="D86" s="191">
        <v>23186.1</v>
      </c>
      <c r="E86" s="192" t="s">
        <v>430</v>
      </c>
    </row>
    <row r="87" spans="1:5" ht="95.25" customHeight="1">
      <c r="A87" s="183">
        <v>82</v>
      </c>
      <c r="B87" s="193" t="s">
        <v>441</v>
      </c>
      <c r="C87" s="190" t="s">
        <v>373</v>
      </c>
      <c r="D87" s="191">
        <v>120878.44</v>
      </c>
      <c r="E87" s="192" t="s">
        <v>430</v>
      </c>
    </row>
    <row r="88" spans="1:5" ht="15.75" customHeight="1">
      <c r="A88" s="188">
        <v>83</v>
      </c>
      <c r="B88" s="193" t="s">
        <v>442</v>
      </c>
      <c r="C88" s="190" t="s">
        <v>373</v>
      </c>
      <c r="D88" s="191">
        <v>19750</v>
      </c>
      <c r="E88" s="192" t="s">
        <v>430</v>
      </c>
    </row>
    <row r="89" spans="1:5" ht="15.75" customHeight="1">
      <c r="A89" s="183">
        <v>84</v>
      </c>
      <c r="B89" s="193" t="s">
        <v>442</v>
      </c>
      <c r="C89" s="190" t="s">
        <v>373</v>
      </c>
      <c r="D89" s="191">
        <v>19750</v>
      </c>
      <c r="E89" s="192" t="s">
        <v>430</v>
      </c>
    </row>
    <row r="90" spans="1:5" ht="15.75" customHeight="1">
      <c r="A90" s="183">
        <v>85</v>
      </c>
      <c r="B90" s="193" t="s">
        <v>443</v>
      </c>
      <c r="C90" s="190" t="s">
        <v>373</v>
      </c>
      <c r="D90" s="191">
        <v>15322.4</v>
      </c>
      <c r="E90" s="192" t="s">
        <v>430</v>
      </c>
    </row>
    <row r="91" spans="1:5" ht="15.75" customHeight="1">
      <c r="A91" s="188">
        <v>86</v>
      </c>
      <c r="B91" s="193" t="s">
        <v>443</v>
      </c>
      <c r="C91" s="190" t="s">
        <v>373</v>
      </c>
      <c r="D91" s="191">
        <v>15322.4</v>
      </c>
      <c r="E91" s="192" t="s">
        <v>430</v>
      </c>
    </row>
    <row r="92" spans="1:5" ht="15.75" customHeight="1">
      <c r="A92" s="183">
        <v>87</v>
      </c>
      <c r="B92" s="193" t="s">
        <v>443</v>
      </c>
      <c r="C92" s="190" t="s">
        <v>373</v>
      </c>
      <c r="D92" s="191">
        <v>15322.4</v>
      </c>
      <c r="E92" s="192" t="s">
        <v>430</v>
      </c>
    </row>
    <row r="93" spans="1:5" ht="15.75" customHeight="1">
      <c r="A93" s="183">
        <v>88</v>
      </c>
      <c r="B93" s="193" t="s">
        <v>443</v>
      </c>
      <c r="C93" s="190" t="s">
        <v>373</v>
      </c>
      <c r="D93" s="191">
        <v>15322.4</v>
      </c>
      <c r="E93" s="192" t="s">
        <v>430</v>
      </c>
    </row>
    <row r="94" spans="1:5" ht="48" customHeight="1">
      <c r="A94" s="188">
        <v>89</v>
      </c>
      <c r="B94" s="193" t="s">
        <v>444</v>
      </c>
      <c r="C94" s="190" t="s">
        <v>373</v>
      </c>
      <c r="D94" s="191">
        <v>26236</v>
      </c>
      <c r="E94" s="192" t="s">
        <v>430</v>
      </c>
    </row>
    <row r="95" spans="1:5" ht="49.5" customHeight="1">
      <c r="A95" s="183">
        <v>90</v>
      </c>
      <c r="B95" s="193" t="s">
        <v>445</v>
      </c>
      <c r="C95" s="190" t="s">
        <v>373</v>
      </c>
      <c r="D95" s="191">
        <v>9651</v>
      </c>
      <c r="E95" s="192" t="s">
        <v>430</v>
      </c>
    </row>
    <row r="96" spans="1:5" ht="31.5" customHeight="1">
      <c r="A96" s="183">
        <v>91</v>
      </c>
      <c r="B96" s="194" t="s">
        <v>446</v>
      </c>
      <c r="C96" s="190" t="s">
        <v>373</v>
      </c>
      <c r="D96" s="191">
        <v>4919</v>
      </c>
      <c r="E96" s="192" t="s">
        <v>430</v>
      </c>
    </row>
    <row r="97" spans="1:5" ht="15.75" customHeight="1">
      <c r="A97" s="188">
        <v>92</v>
      </c>
      <c r="B97" s="193" t="s">
        <v>447</v>
      </c>
      <c r="C97" s="190" t="s">
        <v>373</v>
      </c>
      <c r="D97" s="191">
        <v>8560</v>
      </c>
      <c r="E97" s="192" t="s">
        <v>430</v>
      </c>
    </row>
    <row r="98" spans="1:5" ht="15.75">
      <c r="A98" s="183">
        <v>93</v>
      </c>
      <c r="B98" s="193" t="s">
        <v>448</v>
      </c>
      <c r="C98" s="190" t="s">
        <v>373</v>
      </c>
      <c r="D98" s="191">
        <v>4428.6</v>
      </c>
      <c r="E98" s="192" t="s">
        <v>430</v>
      </c>
    </row>
    <row r="99" spans="1:5" ht="15.75">
      <c r="A99" s="183">
        <v>94</v>
      </c>
      <c r="B99" s="193" t="s">
        <v>449</v>
      </c>
      <c r="C99" s="190" t="s">
        <v>373</v>
      </c>
      <c r="D99" s="191">
        <v>5770.6</v>
      </c>
      <c r="E99" s="192" t="s">
        <v>430</v>
      </c>
    </row>
    <row r="100" spans="1:5" ht="31.5">
      <c r="A100" s="188">
        <v>95</v>
      </c>
      <c r="B100" s="193" t="s">
        <v>450</v>
      </c>
      <c r="C100" s="190" t="s">
        <v>373</v>
      </c>
      <c r="D100" s="191">
        <v>4562.8</v>
      </c>
      <c r="E100" s="192" t="s">
        <v>430</v>
      </c>
    </row>
    <row r="101" spans="1:5" ht="63">
      <c r="A101" s="183">
        <v>96</v>
      </c>
      <c r="B101" s="193" t="s">
        <v>451</v>
      </c>
      <c r="C101" s="190" t="s">
        <v>373</v>
      </c>
      <c r="D101" s="191">
        <v>6205</v>
      </c>
      <c r="E101" s="192" t="s">
        <v>430</v>
      </c>
    </row>
    <row r="102" spans="1:5" ht="63">
      <c r="A102" s="183">
        <v>97</v>
      </c>
      <c r="B102" s="193" t="s">
        <v>451</v>
      </c>
      <c r="C102" s="190" t="s">
        <v>373</v>
      </c>
      <c r="D102" s="191">
        <v>6205</v>
      </c>
      <c r="E102" s="192" t="s">
        <v>430</v>
      </c>
    </row>
    <row r="103" spans="1:5" ht="15.75">
      <c r="A103" s="188">
        <v>98</v>
      </c>
      <c r="B103" s="193" t="s">
        <v>452</v>
      </c>
      <c r="C103" s="190" t="s">
        <v>373</v>
      </c>
      <c r="D103" s="191">
        <v>224343.86</v>
      </c>
      <c r="E103" s="192" t="s">
        <v>430</v>
      </c>
    </row>
    <row r="104" spans="1:5" ht="15.75">
      <c r="A104" s="183">
        <v>99</v>
      </c>
      <c r="B104" s="193" t="s">
        <v>453</v>
      </c>
      <c r="C104" s="190" t="s">
        <v>373</v>
      </c>
      <c r="D104" s="191">
        <v>9583.1</v>
      </c>
      <c r="E104" s="192" t="s">
        <v>430</v>
      </c>
    </row>
    <row r="105" spans="1:5" ht="15.75">
      <c r="A105" s="183">
        <v>100</v>
      </c>
      <c r="B105" s="193" t="s">
        <v>454</v>
      </c>
      <c r="C105" s="190" t="s">
        <v>373</v>
      </c>
      <c r="D105" s="191">
        <v>6344</v>
      </c>
      <c r="E105" s="192" t="s">
        <v>176</v>
      </c>
    </row>
    <row r="106" spans="1:5" ht="31.5">
      <c r="A106" s="188">
        <v>101</v>
      </c>
      <c r="B106" s="193" t="s">
        <v>455</v>
      </c>
      <c r="C106" s="190" t="s">
        <v>373</v>
      </c>
      <c r="D106" s="191">
        <v>64735</v>
      </c>
      <c r="E106" s="192" t="s">
        <v>176</v>
      </c>
    </row>
    <row r="107" spans="1:5" ht="15.75">
      <c r="A107" s="183">
        <v>102</v>
      </c>
      <c r="B107" s="193" t="s">
        <v>456</v>
      </c>
      <c r="C107" s="190" t="s">
        <v>373</v>
      </c>
      <c r="D107" s="191">
        <v>48190</v>
      </c>
      <c r="E107" s="192" t="s">
        <v>176</v>
      </c>
    </row>
    <row r="108" spans="1:5" ht="15.75">
      <c r="A108" s="183">
        <v>103</v>
      </c>
      <c r="B108" s="193" t="s">
        <v>457</v>
      </c>
      <c r="C108" s="190" t="s">
        <v>373</v>
      </c>
      <c r="D108" s="191">
        <v>71690</v>
      </c>
      <c r="E108" s="192" t="s">
        <v>176</v>
      </c>
    </row>
    <row r="109" spans="1:5" ht="15.75">
      <c r="A109" s="188">
        <v>104</v>
      </c>
      <c r="B109" s="193" t="s">
        <v>458</v>
      </c>
      <c r="C109" s="190" t="s">
        <v>373</v>
      </c>
      <c r="D109" s="191">
        <v>4300</v>
      </c>
      <c r="E109" s="192" t="s">
        <v>176</v>
      </c>
    </row>
    <row r="110" spans="1:5" ht="15.75">
      <c r="A110" s="183">
        <v>105</v>
      </c>
      <c r="B110" s="193" t="s">
        <v>459</v>
      </c>
      <c r="C110" s="190" t="s">
        <v>373</v>
      </c>
      <c r="D110" s="191">
        <v>6768</v>
      </c>
      <c r="E110" s="192" t="s">
        <v>176</v>
      </c>
    </row>
    <row r="111" spans="1:5" ht="31.5">
      <c r="A111" s="183">
        <v>106</v>
      </c>
      <c r="B111" s="193" t="s">
        <v>460</v>
      </c>
      <c r="C111" s="190" t="s">
        <v>373</v>
      </c>
      <c r="D111" s="191">
        <v>7816.54</v>
      </c>
      <c r="E111" s="192" t="s">
        <v>176</v>
      </c>
    </row>
    <row r="112" spans="1:5" ht="15.75">
      <c r="A112" s="188">
        <v>107</v>
      </c>
      <c r="B112" s="193" t="s">
        <v>461</v>
      </c>
      <c r="C112" s="190" t="s">
        <v>373</v>
      </c>
      <c r="D112" s="191">
        <v>6685.6</v>
      </c>
      <c r="E112" s="192" t="s">
        <v>176</v>
      </c>
    </row>
    <row r="113" spans="1:5" ht="15.75">
      <c r="A113" s="183">
        <v>108</v>
      </c>
      <c r="B113" s="193" t="s">
        <v>462</v>
      </c>
      <c r="C113" s="190" t="s">
        <v>373</v>
      </c>
      <c r="D113" s="191">
        <v>19384.6</v>
      </c>
      <c r="E113" s="192" t="s">
        <v>176</v>
      </c>
    </row>
    <row r="114" spans="1:5" ht="15.75">
      <c r="A114" s="183">
        <v>109</v>
      </c>
      <c r="B114" s="193" t="s">
        <v>463</v>
      </c>
      <c r="C114" s="190" t="s">
        <v>373</v>
      </c>
      <c r="D114" s="191">
        <v>19673.32</v>
      </c>
      <c r="E114" s="192" t="s">
        <v>176</v>
      </c>
    </row>
    <row r="115" spans="1:5" ht="31.5">
      <c r="A115" s="188">
        <v>110</v>
      </c>
      <c r="B115" s="193" t="s">
        <v>464</v>
      </c>
      <c r="C115" s="190" t="s">
        <v>373</v>
      </c>
      <c r="D115" s="191">
        <v>49898</v>
      </c>
      <c r="E115" s="192" t="s">
        <v>176</v>
      </c>
    </row>
    <row r="116" spans="1:5" ht="31.5">
      <c r="A116" s="183">
        <v>111</v>
      </c>
      <c r="B116" s="193" t="s">
        <v>465</v>
      </c>
      <c r="C116" s="190" t="s">
        <v>373</v>
      </c>
      <c r="D116" s="191">
        <v>10980</v>
      </c>
      <c r="E116" s="192" t="s">
        <v>176</v>
      </c>
    </row>
    <row r="117" spans="1:5" ht="31.5">
      <c r="A117" s="183">
        <v>112</v>
      </c>
      <c r="B117" s="193" t="s">
        <v>465</v>
      </c>
      <c r="C117" s="190" t="s">
        <v>373</v>
      </c>
      <c r="D117" s="191">
        <v>10980</v>
      </c>
      <c r="E117" s="192" t="s">
        <v>176</v>
      </c>
    </row>
    <row r="118" spans="1:5" ht="15.75">
      <c r="A118" s="188">
        <v>113</v>
      </c>
      <c r="B118" s="193" t="s">
        <v>466</v>
      </c>
      <c r="C118" s="190" t="s">
        <v>373</v>
      </c>
      <c r="D118" s="191">
        <v>13054</v>
      </c>
      <c r="E118" s="192" t="s">
        <v>176</v>
      </c>
    </row>
    <row r="119" spans="1:5" ht="15.75">
      <c r="A119" s="183">
        <v>114</v>
      </c>
      <c r="B119" s="193" t="s">
        <v>467</v>
      </c>
      <c r="C119" s="190" t="s">
        <v>373</v>
      </c>
      <c r="D119" s="191">
        <v>43944.9</v>
      </c>
      <c r="E119" s="192" t="s">
        <v>176</v>
      </c>
    </row>
    <row r="120" spans="1:5" ht="15.75">
      <c r="A120" s="183">
        <v>115</v>
      </c>
      <c r="B120" s="193" t="s">
        <v>468</v>
      </c>
      <c r="C120" s="190" t="s">
        <v>373</v>
      </c>
      <c r="D120" s="191">
        <v>4640.66</v>
      </c>
      <c r="E120" s="192" t="s">
        <v>469</v>
      </c>
    </row>
    <row r="121" spans="1:5" ht="47.25">
      <c r="A121" s="188">
        <v>116</v>
      </c>
      <c r="B121" s="193" t="s">
        <v>470</v>
      </c>
      <c r="C121" s="190" t="s">
        <v>373</v>
      </c>
      <c r="D121" s="191">
        <v>8416.78</v>
      </c>
      <c r="E121" s="192" t="s">
        <v>469</v>
      </c>
    </row>
    <row r="122" spans="1:5" ht="31.5">
      <c r="A122" s="183">
        <v>117</v>
      </c>
      <c r="B122" s="193" t="s">
        <v>471</v>
      </c>
      <c r="C122" s="190" t="s">
        <v>373</v>
      </c>
      <c r="D122" s="191">
        <v>8283.8</v>
      </c>
      <c r="E122" s="192" t="s">
        <v>469</v>
      </c>
    </row>
    <row r="123" spans="1:5" ht="94.5">
      <c r="A123" s="183">
        <v>118</v>
      </c>
      <c r="B123" s="193" t="s">
        <v>472</v>
      </c>
      <c r="C123" s="190" t="s">
        <v>373</v>
      </c>
      <c r="D123" s="191">
        <v>7547.96</v>
      </c>
      <c r="E123" s="192" t="s">
        <v>469</v>
      </c>
    </row>
    <row r="124" spans="1:5" ht="15.75">
      <c r="A124" s="188">
        <v>119</v>
      </c>
      <c r="B124" s="193" t="s">
        <v>473</v>
      </c>
      <c r="C124" s="190" t="s">
        <v>373</v>
      </c>
      <c r="D124" s="191">
        <v>16447.69</v>
      </c>
      <c r="E124" s="192" t="s">
        <v>474</v>
      </c>
    </row>
    <row r="125" spans="1:5" ht="15.75">
      <c r="A125" s="183">
        <v>120</v>
      </c>
      <c r="B125" s="193" t="s">
        <v>473</v>
      </c>
      <c r="C125" s="190" t="s">
        <v>373</v>
      </c>
      <c r="D125" s="191">
        <v>41215.12</v>
      </c>
      <c r="E125" s="192" t="s">
        <v>474</v>
      </c>
    </row>
    <row r="126" spans="1:5" ht="15.75">
      <c r="A126" s="183">
        <v>121</v>
      </c>
      <c r="B126" s="193" t="s">
        <v>475</v>
      </c>
      <c r="C126" s="190" t="s">
        <v>373</v>
      </c>
      <c r="D126" s="191">
        <v>42002.52</v>
      </c>
      <c r="E126" s="192" t="s">
        <v>474</v>
      </c>
    </row>
    <row r="127" spans="1:5" ht="15.75">
      <c r="A127" s="188">
        <v>122</v>
      </c>
      <c r="B127" s="193" t="s">
        <v>476</v>
      </c>
      <c r="C127" s="190" t="s">
        <v>373</v>
      </c>
      <c r="D127" s="191">
        <v>43399.3</v>
      </c>
      <c r="E127" s="192" t="s">
        <v>474</v>
      </c>
    </row>
    <row r="128" spans="1:5" ht="15.75">
      <c r="A128" s="183">
        <v>123</v>
      </c>
      <c r="B128" s="193" t="s">
        <v>477</v>
      </c>
      <c r="C128" s="190" t="s">
        <v>373</v>
      </c>
      <c r="D128" s="191">
        <v>24570.8</v>
      </c>
      <c r="E128" s="192" t="s">
        <v>474</v>
      </c>
    </row>
    <row r="129" spans="1:5" ht="15.75">
      <c r="A129" s="183">
        <v>124</v>
      </c>
      <c r="B129" s="193" t="s">
        <v>478</v>
      </c>
      <c r="C129" s="190" t="s">
        <v>373</v>
      </c>
      <c r="D129" s="191">
        <v>20283.53</v>
      </c>
      <c r="E129" s="192" t="s">
        <v>474</v>
      </c>
    </row>
    <row r="130" spans="1:5" ht="15.75">
      <c r="A130" s="188">
        <v>125</v>
      </c>
      <c r="B130" s="193" t="s">
        <v>479</v>
      </c>
      <c r="C130" s="190" t="s">
        <v>373</v>
      </c>
      <c r="D130" s="191">
        <v>6556.28</v>
      </c>
      <c r="E130" s="192" t="s">
        <v>474</v>
      </c>
    </row>
    <row r="131" spans="1:5" ht="15.75">
      <c r="A131" s="183">
        <v>126</v>
      </c>
      <c r="B131" s="193" t="s">
        <v>480</v>
      </c>
      <c r="C131" s="190" t="s">
        <v>373</v>
      </c>
      <c r="D131" s="191">
        <v>3660</v>
      </c>
      <c r="E131" s="192" t="s">
        <v>474</v>
      </c>
    </row>
    <row r="132" spans="1:5" ht="15.75">
      <c r="A132" s="183">
        <v>127</v>
      </c>
      <c r="B132" s="193" t="s">
        <v>481</v>
      </c>
      <c r="C132" s="190" t="s">
        <v>373</v>
      </c>
      <c r="D132" s="191">
        <v>8869.4</v>
      </c>
      <c r="E132" s="192" t="s">
        <v>474</v>
      </c>
    </row>
    <row r="133" spans="1:5" ht="15.75">
      <c r="A133" s="188">
        <v>128</v>
      </c>
      <c r="B133" s="193" t="s">
        <v>481</v>
      </c>
      <c r="C133" s="190" t="s">
        <v>373</v>
      </c>
      <c r="D133" s="191">
        <v>8869.4</v>
      </c>
      <c r="E133" s="192" t="s">
        <v>474</v>
      </c>
    </row>
    <row r="134" spans="1:5" ht="15.75">
      <c r="A134" s="183">
        <v>129</v>
      </c>
      <c r="B134" s="193" t="s">
        <v>482</v>
      </c>
      <c r="C134" s="190" t="s">
        <v>373</v>
      </c>
      <c r="D134" s="191">
        <v>11968.2</v>
      </c>
      <c r="E134" s="192" t="s">
        <v>474</v>
      </c>
    </row>
    <row r="135" spans="1:5" ht="15.75">
      <c r="A135" s="183">
        <v>130</v>
      </c>
      <c r="B135" s="193" t="s">
        <v>482</v>
      </c>
      <c r="C135" s="190" t="s">
        <v>373</v>
      </c>
      <c r="D135" s="191">
        <v>11968.2</v>
      </c>
      <c r="E135" s="192" t="s">
        <v>474</v>
      </c>
    </row>
    <row r="136" spans="1:5" ht="15.75">
      <c r="A136" s="188">
        <v>131</v>
      </c>
      <c r="B136" s="193" t="s">
        <v>483</v>
      </c>
      <c r="C136" s="190" t="s">
        <v>373</v>
      </c>
      <c r="D136" s="191">
        <v>3739.91</v>
      </c>
      <c r="E136" s="192" t="s">
        <v>474</v>
      </c>
    </row>
    <row r="137" spans="1:5" ht="15.75">
      <c r="A137" s="183">
        <v>132</v>
      </c>
      <c r="B137" s="193" t="s">
        <v>483</v>
      </c>
      <c r="C137" s="190" t="s">
        <v>373</v>
      </c>
      <c r="D137" s="191">
        <v>3739.91</v>
      </c>
      <c r="E137" s="192" t="s">
        <v>474</v>
      </c>
    </row>
    <row r="138" spans="1:5" ht="15.75">
      <c r="A138" s="183">
        <v>133</v>
      </c>
      <c r="B138" s="193" t="s">
        <v>483</v>
      </c>
      <c r="C138" s="190" t="s">
        <v>373</v>
      </c>
      <c r="D138" s="191">
        <v>3544.71</v>
      </c>
      <c r="E138" s="192" t="s">
        <v>474</v>
      </c>
    </row>
    <row r="139" spans="1:5" ht="15.75">
      <c r="A139" s="188">
        <v>134</v>
      </c>
      <c r="B139" s="193" t="s">
        <v>483</v>
      </c>
      <c r="C139" s="190" t="s">
        <v>373</v>
      </c>
      <c r="D139" s="191">
        <v>3544.71</v>
      </c>
      <c r="E139" s="192" t="s">
        <v>474</v>
      </c>
    </row>
    <row r="140" spans="1:5" ht="15.75">
      <c r="A140" s="183">
        <v>135</v>
      </c>
      <c r="B140" s="193" t="s">
        <v>483</v>
      </c>
      <c r="C140" s="190" t="s">
        <v>373</v>
      </c>
      <c r="D140" s="191">
        <v>3544.71</v>
      </c>
      <c r="E140" s="192" t="s">
        <v>474</v>
      </c>
    </row>
    <row r="141" spans="1:5" ht="15.75">
      <c r="A141" s="183">
        <v>136</v>
      </c>
      <c r="B141" s="193" t="s">
        <v>483</v>
      </c>
      <c r="C141" s="190" t="s">
        <v>373</v>
      </c>
      <c r="D141" s="191">
        <v>3544.71</v>
      </c>
      <c r="E141" s="192" t="s">
        <v>474</v>
      </c>
    </row>
    <row r="142" spans="1:5" ht="15.75">
      <c r="A142" s="188">
        <v>137</v>
      </c>
      <c r="B142" s="193" t="s">
        <v>483</v>
      </c>
      <c r="C142" s="190" t="s">
        <v>373</v>
      </c>
      <c r="D142" s="191">
        <v>3544.71</v>
      </c>
      <c r="E142" s="192" t="s">
        <v>474</v>
      </c>
    </row>
    <row r="143" spans="1:5" ht="15.75">
      <c r="A143" s="183">
        <v>138</v>
      </c>
      <c r="B143" s="193" t="s">
        <v>483</v>
      </c>
      <c r="C143" s="190" t="s">
        <v>373</v>
      </c>
      <c r="D143" s="191">
        <v>3544.71</v>
      </c>
      <c r="E143" s="192" t="s">
        <v>474</v>
      </c>
    </row>
    <row r="144" spans="1:5" ht="15.75">
      <c r="A144" s="183">
        <v>139</v>
      </c>
      <c r="B144" s="193" t="s">
        <v>484</v>
      </c>
      <c r="C144" s="190" t="s">
        <v>373</v>
      </c>
      <c r="D144" s="191">
        <v>26827.8</v>
      </c>
      <c r="E144" s="192" t="s">
        <v>474</v>
      </c>
    </row>
    <row r="145" spans="1:5" ht="15.75">
      <c r="A145" s="188">
        <v>140</v>
      </c>
      <c r="B145" s="193" t="s">
        <v>485</v>
      </c>
      <c r="C145" s="190" t="s">
        <v>373</v>
      </c>
      <c r="D145" s="191">
        <v>10980</v>
      </c>
      <c r="E145" s="192" t="s">
        <v>474</v>
      </c>
    </row>
    <row r="146" spans="1:5" ht="31.5">
      <c r="A146" s="183">
        <v>141</v>
      </c>
      <c r="B146" s="193" t="s">
        <v>486</v>
      </c>
      <c r="C146" s="190" t="s">
        <v>373</v>
      </c>
      <c r="D146" s="191">
        <v>3660</v>
      </c>
      <c r="E146" s="192" t="s">
        <v>474</v>
      </c>
    </row>
    <row r="147" spans="1:5" ht="15.75">
      <c r="A147" s="183">
        <v>142</v>
      </c>
      <c r="B147" s="193" t="s">
        <v>487</v>
      </c>
      <c r="C147" s="190" t="s">
        <v>373</v>
      </c>
      <c r="D147" s="191">
        <v>22570</v>
      </c>
      <c r="E147" s="192" t="s">
        <v>474</v>
      </c>
    </row>
    <row r="148" spans="1:5" ht="15.75">
      <c r="A148" s="188">
        <v>143</v>
      </c>
      <c r="B148" s="193" t="s">
        <v>487</v>
      </c>
      <c r="C148" s="190" t="s">
        <v>373</v>
      </c>
      <c r="D148" s="191">
        <v>22570</v>
      </c>
      <c r="E148" s="192" t="s">
        <v>474</v>
      </c>
    </row>
    <row r="149" spans="1:5" ht="15.75">
      <c r="A149" s="183">
        <v>144</v>
      </c>
      <c r="B149" s="193" t="s">
        <v>488</v>
      </c>
      <c r="C149" s="190" t="s">
        <v>373</v>
      </c>
      <c r="D149" s="191">
        <v>21576.92</v>
      </c>
      <c r="E149" s="192" t="s">
        <v>474</v>
      </c>
    </row>
    <row r="150" spans="1:5" ht="15.75">
      <c r="A150" s="183">
        <v>145</v>
      </c>
      <c r="B150" s="193" t="s">
        <v>489</v>
      </c>
      <c r="C150" s="190" t="s">
        <v>373</v>
      </c>
      <c r="D150" s="191">
        <v>29182.6</v>
      </c>
      <c r="E150" s="192" t="s">
        <v>474</v>
      </c>
    </row>
    <row r="151" spans="1:5" ht="15.75">
      <c r="A151" s="188">
        <v>146</v>
      </c>
      <c r="B151" s="193" t="s">
        <v>490</v>
      </c>
      <c r="C151" s="190" t="s">
        <v>373</v>
      </c>
      <c r="D151" s="191">
        <v>59365.69</v>
      </c>
      <c r="E151" s="192" t="s">
        <v>474</v>
      </c>
    </row>
    <row r="152" spans="1:5" ht="15.75">
      <c r="A152" s="183">
        <v>147</v>
      </c>
      <c r="B152" s="193" t="s">
        <v>491</v>
      </c>
      <c r="C152" s="190" t="s">
        <v>373</v>
      </c>
      <c r="D152" s="191">
        <v>6039</v>
      </c>
      <c r="E152" s="192" t="s">
        <v>474</v>
      </c>
    </row>
    <row r="153" spans="1:5" ht="15.75">
      <c r="A153" s="183">
        <v>148</v>
      </c>
      <c r="B153" s="193" t="s">
        <v>492</v>
      </c>
      <c r="C153" s="190" t="s">
        <v>373</v>
      </c>
      <c r="D153" s="191">
        <v>4778.74</v>
      </c>
      <c r="E153" s="192" t="s">
        <v>474</v>
      </c>
    </row>
    <row r="154" spans="1:5" ht="15.75">
      <c r="A154" s="188">
        <v>149</v>
      </c>
      <c r="B154" s="193" t="s">
        <v>492</v>
      </c>
      <c r="C154" s="190" t="s">
        <v>373</v>
      </c>
      <c r="D154" s="191">
        <v>4778.74</v>
      </c>
      <c r="E154" s="192" t="s">
        <v>474</v>
      </c>
    </row>
    <row r="155" spans="1:5" ht="15.75">
      <c r="A155" s="183">
        <v>150</v>
      </c>
      <c r="B155" s="193" t="s">
        <v>493</v>
      </c>
      <c r="C155" s="190" t="s">
        <v>373</v>
      </c>
      <c r="D155" s="191">
        <v>5246</v>
      </c>
      <c r="E155" s="192" t="s">
        <v>474</v>
      </c>
    </row>
    <row r="156" spans="1:5" ht="15.75">
      <c r="A156" s="183">
        <v>151</v>
      </c>
      <c r="B156" s="193" t="s">
        <v>494</v>
      </c>
      <c r="C156" s="190" t="s">
        <v>373</v>
      </c>
      <c r="D156" s="191">
        <v>90941.24</v>
      </c>
      <c r="E156" s="192" t="s">
        <v>474</v>
      </c>
    </row>
    <row r="157" spans="1:5" ht="15.75">
      <c r="A157" s="188">
        <v>152</v>
      </c>
      <c r="B157" s="193" t="s">
        <v>495</v>
      </c>
      <c r="C157" s="190" t="s">
        <v>373</v>
      </c>
      <c r="D157" s="191">
        <v>3552.64</v>
      </c>
      <c r="E157" s="192" t="s">
        <v>474</v>
      </c>
    </row>
    <row r="158" spans="1:5" ht="15.75">
      <c r="A158" s="183">
        <v>153</v>
      </c>
      <c r="B158" s="193" t="s">
        <v>496</v>
      </c>
      <c r="C158" s="190" t="s">
        <v>373</v>
      </c>
      <c r="D158" s="191">
        <v>3552.64</v>
      </c>
      <c r="E158" s="192" t="s">
        <v>474</v>
      </c>
    </row>
    <row r="159" spans="1:5" ht="15.75">
      <c r="A159" s="183">
        <v>154</v>
      </c>
      <c r="B159" s="193" t="s">
        <v>496</v>
      </c>
      <c r="C159" s="190" t="s">
        <v>373</v>
      </c>
      <c r="D159" s="191">
        <v>3552.64</v>
      </c>
      <c r="E159" s="192" t="s">
        <v>474</v>
      </c>
    </row>
    <row r="160" spans="1:5" ht="15.75">
      <c r="A160" s="188">
        <v>155</v>
      </c>
      <c r="B160" s="193" t="s">
        <v>497</v>
      </c>
      <c r="C160" s="190" t="s">
        <v>373</v>
      </c>
      <c r="D160" s="191">
        <v>6059.74</v>
      </c>
      <c r="E160" s="192" t="s">
        <v>474</v>
      </c>
    </row>
    <row r="161" spans="1:5" ht="15.75">
      <c r="A161" s="183">
        <v>156</v>
      </c>
      <c r="B161" s="193" t="s">
        <v>497</v>
      </c>
      <c r="C161" s="190" t="s">
        <v>373</v>
      </c>
      <c r="D161" s="191">
        <v>6059.74</v>
      </c>
      <c r="E161" s="192" t="s">
        <v>474</v>
      </c>
    </row>
    <row r="162" spans="1:5" ht="15.75">
      <c r="A162" s="183">
        <v>157</v>
      </c>
      <c r="B162" s="193" t="s">
        <v>497</v>
      </c>
      <c r="C162" s="190" t="s">
        <v>373</v>
      </c>
      <c r="D162" s="191">
        <v>6059.74</v>
      </c>
      <c r="E162" s="192" t="s">
        <v>474</v>
      </c>
    </row>
    <row r="163" spans="1:5" ht="15.75">
      <c r="A163" s="188">
        <v>158</v>
      </c>
      <c r="B163" s="193" t="s">
        <v>497</v>
      </c>
      <c r="C163" s="190" t="s">
        <v>373</v>
      </c>
      <c r="D163" s="191">
        <v>6059.74</v>
      </c>
      <c r="E163" s="192" t="s">
        <v>474</v>
      </c>
    </row>
    <row r="164" spans="1:5" ht="15.75">
      <c r="A164" s="183">
        <v>159</v>
      </c>
      <c r="B164" s="193" t="s">
        <v>497</v>
      </c>
      <c r="C164" s="190" t="s">
        <v>373</v>
      </c>
      <c r="D164" s="191">
        <v>6059.74</v>
      </c>
      <c r="E164" s="192" t="s">
        <v>474</v>
      </c>
    </row>
    <row r="165" spans="1:5" ht="15.75">
      <c r="A165" s="183">
        <v>160</v>
      </c>
      <c r="B165" s="193" t="s">
        <v>497</v>
      </c>
      <c r="C165" s="190" t="s">
        <v>373</v>
      </c>
      <c r="D165" s="191">
        <v>6059.74</v>
      </c>
      <c r="E165" s="192" t="s">
        <v>474</v>
      </c>
    </row>
    <row r="166" spans="1:5" ht="15.75">
      <c r="A166" s="188">
        <v>161</v>
      </c>
      <c r="B166" s="193" t="s">
        <v>498</v>
      </c>
      <c r="C166" s="190" t="s">
        <v>373</v>
      </c>
      <c r="D166" s="191">
        <v>103547</v>
      </c>
      <c r="E166" s="192" t="s">
        <v>474</v>
      </c>
    </row>
    <row r="167" spans="1:5" ht="15.75">
      <c r="A167" s="183">
        <v>162</v>
      </c>
      <c r="B167" s="193" t="s">
        <v>498</v>
      </c>
      <c r="C167" s="190" t="s">
        <v>373</v>
      </c>
      <c r="D167" s="191">
        <v>100975.24</v>
      </c>
      <c r="E167" s="192" t="s">
        <v>474</v>
      </c>
    </row>
    <row r="168" spans="1:5" ht="15.75">
      <c r="A168" s="183">
        <v>163</v>
      </c>
      <c r="B168" s="193" t="s">
        <v>499</v>
      </c>
      <c r="C168" s="190" t="s">
        <v>373</v>
      </c>
      <c r="D168" s="191">
        <v>18941.54</v>
      </c>
      <c r="E168" s="192" t="s">
        <v>474</v>
      </c>
    </row>
    <row r="169" spans="1:5" ht="15.75">
      <c r="A169" s="188">
        <v>164</v>
      </c>
      <c r="B169" s="193" t="s">
        <v>499</v>
      </c>
      <c r="C169" s="190" t="s">
        <v>373</v>
      </c>
      <c r="D169" s="191">
        <v>13794.54</v>
      </c>
      <c r="E169" s="192" t="s">
        <v>474</v>
      </c>
    </row>
    <row r="170" spans="1:5" ht="15.75">
      <c r="A170" s="183">
        <v>165</v>
      </c>
      <c r="B170" s="193" t="s">
        <v>500</v>
      </c>
      <c r="C170" s="190" t="s">
        <v>373</v>
      </c>
      <c r="D170" s="191">
        <v>53777.6</v>
      </c>
      <c r="E170" s="192" t="s">
        <v>474</v>
      </c>
    </row>
    <row r="171" spans="1:5" ht="15.75">
      <c r="A171" s="183">
        <v>166</v>
      </c>
      <c r="B171" s="193" t="s">
        <v>501</v>
      </c>
      <c r="C171" s="190" t="s">
        <v>373</v>
      </c>
      <c r="D171" s="191">
        <v>8064.2</v>
      </c>
      <c r="E171" s="192" t="s">
        <v>474</v>
      </c>
    </row>
    <row r="172" spans="1:5" ht="15.75">
      <c r="A172" s="188">
        <v>167</v>
      </c>
      <c r="B172" s="193" t="s">
        <v>502</v>
      </c>
      <c r="C172" s="190" t="s">
        <v>373</v>
      </c>
      <c r="D172" s="191">
        <v>11285</v>
      </c>
      <c r="E172" s="192" t="s">
        <v>474</v>
      </c>
    </row>
    <row r="173" spans="1:5" ht="15.75">
      <c r="A173" s="183">
        <v>168</v>
      </c>
      <c r="B173" s="193" t="s">
        <v>503</v>
      </c>
      <c r="C173" s="190" t="s">
        <v>373</v>
      </c>
      <c r="D173" s="191">
        <v>6817.99</v>
      </c>
      <c r="E173" s="192" t="s">
        <v>474</v>
      </c>
    </row>
    <row r="174" spans="1:5" ht="15.75">
      <c r="A174" s="183">
        <v>169</v>
      </c>
      <c r="B174" s="193" t="s">
        <v>503</v>
      </c>
      <c r="C174" s="190" t="s">
        <v>373</v>
      </c>
      <c r="D174" s="191">
        <v>6817.98</v>
      </c>
      <c r="E174" s="192" t="s">
        <v>474</v>
      </c>
    </row>
    <row r="175" spans="1:5" ht="15.75">
      <c r="A175" s="188">
        <v>170</v>
      </c>
      <c r="B175" s="193" t="s">
        <v>503</v>
      </c>
      <c r="C175" s="190" t="s">
        <v>373</v>
      </c>
      <c r="D175" s="191">
        <v>6817.98</v>
      </c>
      <c r="E175" s="192" t="s">
        <v>474</v>
      </c>
    </row>
    <row r="176" spans="1:5" ht="15.75">
      <c r="A176" s="183">
        <v>171</v>
      </c>
      <c r="B176" s="193" t="s">
        <v>503</v>
      </c>
      <c r="C176" s="190" t="s">
        <v>373</v>
      </c>
      <c r="D176" s="191">
        <v>6817.98</v>
      </c>
      <c r="E176" s="192" t="s">
        <v>474</v>
      </c>
    </row>
    <row r="177" spans="1:5" ht="15.75">
      <c r="A177" s="183">
        <v>172</v>
      </c>
      <c r="B177" s="193" t="s">
        <v>503</v>
      </c>
      <c r="C177" s="190" t="s">
        <v>373</v>
      </c>
      <c r="D177" s="191">
        <v>6817.98</v>
      </c>
      <c r="E177" s="192" t="s">
        <v>474</v>
      </c>
    </row>
    <row r="178" spans="1:5" ht="15.75">
      <c r="A178" s="188">
        <v>173</v>
      </c>
      <c r="B178" s="193" t="s">
        <v>503</v>
      </c>
      <c r="C178" s="190" t="s">
        <v>373</v>
      </c>
      <c r="D178" s="191">
        <v>6817.98</v>
      </c>
      <c r="E178" s="192" t="s">
        <v>474</v>
      </c>
    </row>
    <row r="179" spans="1:5" ht="15.75">
      <c r="A179" s="183">
        <v>174</v>
      </c>
      <c r="B179" s="193" t="s">
        <v>504</v>
      </c>
      <c r="C179" s="190" t="s">
        <v>373</v>
      </c>
      <c r="D179" s="191">
        <v>9552.6</v>
      </c>
      <c r="E179" s="192" t="s">
        <v>474</v>
      </c>
    </row>
    <row r="180" spans="1:5" ht="15.75">
      <c r="A180" s="183">
        <v>175</v>
      </c>
      <c r="B180" s="193" t="s">
        <v>505</v>
      </c>
      <c r="C180" s="190" t="s">
        <v>373</v>
      </c>
      <c r="D180" s="191">
        <v>73292.72</v>
      </c>
      <c r="E180" s="192" t="s">
        <v>474</v>
      </c>
    </row>
    <row r="181" spans="1:5" ht="15.75">
      <c r="A181" s="188">
        <v>176</v>
      </c>
      <c r="B181" s="193" t="s">
        <v>506</v>
      </c>
      <c r="C181" s="190" t="s">
        <v>373</v>
      </c>
      <c r="D181" s="191">
        <v>12291.5</v>
      </c>
      <c r="E181" s="192" t="s">
        <v>474</v>
      </c>
    </row>
    <row r="182" spans="1:5" ht="15.75">
      <c r="A182" s="183">
        <v>177</v>
      </c>
      <c r="B182" s="193" t="s">
        <v>506</v>
      </c>
      <c r="C182" s="190" t="s">
        <v>373</v>
      </c>
      <c r="D182" s="191">
        <v>12291.5</v>
      </c>
      <c r="E182" s="192" t="s">
        <v>474</v>
      </c>
    </row>
    <row r="183" spans="1:5" ht="15.75">
      <c r="A183" s="183">
        <v>178</v>
      </c>
      <c r="B183" s="193" t="s">
        <v>507</v>
      </c>
      <c r="C183" s="190" t="s">
        <v>373</v>
      </c>
      <c r="D183" s="191">
        <v>243531.19</v>
      </c>
      <c r="E183" s="192" t="s">
        <v>474</v>
      </c>
    </row>
    <row r="184" spans="1:5" ht="15.75">
      <c r="A184" s="188">
        <v>179</v>
      </c>
      <c r="B184" s="193" t="s">
        <v>508</v>
      </c>
      <c r="C184" s="190" t="s">
        <v>373</v>
      </c>
      <c r="D184" s="191">
        <v>22004</v>
      </c>
      <c r="E184" s="192" t="s">
        <v>474</v>
      </c>
    </row>
    <row r="185" spans="1:5" ht="15.75">
      <c r="A185" s="183">
        <v>180</v>
      </c>
      <c r="B185" s="193" t="s">
        <v>509</v>
      </c>
      <c r="C185" s="190" t="s">
        <v>373</v>
      </c>
      <c r="D185" s="191">
        <v>10999.52</v>
      </c>
      <c r="E185" s="192" t="s">
        <v>474</v>
      </c>
    </row>
    <row r="186" spans="1:5" ht="15.75">
      <c r="A186" s="183">
        <v>181</v>
      </c>
      <c r="B186" s="193" t="s">
        <v>510</v>
      </c>
      <c r="C186" s="190" t="s">
        <v>373</v>
      </c>
      <c r="D186" s="191">
        <v>7000</v>
      </c>
      <c r="E186" s="192" t="s">
        <v>474</v>
      </c>
    </row>
    <row r="187" spans="1:5" ht="31.5">
      <c r="A187" s="188">
        <v>182</v>
      </c>
      <c r="B187" s="193" t="s">
        <v>511</v>
      </c>
      <c r="C187" s="190" t="s">
        <v>373</v>
      </c>
      <c r="D187" s="191">
        <v>131760</v>
      </c>
      <c r="E187" s="192" t="s">
        <v>474</v>
      </c>
    </row>
    <row r="188" spans="1:5" ht="15.75">
      <c r="A188" s="183">
        <v>183</v>
      </c>
      <c r="B188" s="193" t="s">
        <v>512</v>
      </c>
      <c r="C188" s="190" t="s">
        <v>373</v>
      </c>
      <c r="D188" s="191">
        <v>94234.53</v>
      </c>
      <c r="E188" s="192" t="s">
        <v>474</v>
      </c>
    </row>
    <row r="189" spans="1:5" ht="15.75">
      <c r="A189" s="183">
        <v>184</v>
      </c>
      <c r="B189" s="193" t="s">
        <v>513</v>
      </c>
      <c r="C189" s="190" t="s">
        <v>373</v>
      </c>
      <c r="D189" s="191">
        <v>41185.2</v>
      </c>
      <c r="E189" s="192" t="s">
        <v>474</v>
      </c>
    </row>
    <row r="190" spans="1:5" ht="15.75">
      <c r="A190" s="188">
        <v>185</v>
      </c>
      <c r="B190" s="193" t="s">
        <v>514</v>
      </c>
      <c r="C190" s="190" t="s">
        <v>373</v>
      </c>
      <c r="D190" s="191">
        <v>22616.99</v>
      </c>
      <c r="E190" s="192" t="s">
        <v>474</v>
      </c>
    </row>
    <row r="191" spans="1:5" ht="15.75">
      <c r="A191" s="183">
        <v>186</v>
      </c>
      <c r="B191" s="193" t="s">
        <v>515</v>
      </c>
      <c r="C191" s="190" t="s">
        <v>373</v>
      </c>
      <c r="D191" s="191">
        <v>3590</v>
      </c>
      <c r="E191" s="192" t="s">
        <v>474</v>
      </c>
    </row>
    <row r="192" spans="1:5" ht="15.75">
      <c r="A192" s="183">
        <v>187</v>
      </c>
      <c r="B192" s="193" t="s">
        <v>516</v>
      </c>
      <c r="C192" s="190" t="s">
        <v>373</v>
      </c>
      <c r="D192" s="191">
        <v>38796</v>
      </c>
      <c r="E192" s="192" t="s">
        <v>474</v>
      </c>
    </row>
    <row r="193" spans="1:5" ht="15.75">
      <c r="A193" s="188">
        <v>188</v>
      </c>
      <c r="B193" s="193" t="s">
        <v>517</v>
      </c>
      <c r="C193" s="190" t="s">
        <v>373</v>
      </c>
      <c r="D193" s="191">
        <v>13420</v>
      </c>
      <c r="E193" s="192" t="s">
        <v>474</v>
      </c>
    </row>
    <row r="194" spans="1:5" ht="15.75">
      <c r="A194" s="183">
        <v>189</v>
      </c>
      <c r="B194" s="193" t="s">
        <v>518</v>
      </c>
      <c r="C194" s="190" t="s">
        <v>373</v>
      </c>
      <c r="D194" s="191">
        <v>23940.06</v>
      </c>
      <c r="E194" s="192" t="s">
        <v>474</v>
      </c>
    </row>
    <row r="195" spans="1:5" ht="15.75">
      <c r="A195" s="183">
        <v>190</v>
      </c>
      <c r="B195" s="193" t="s">
        <v>519</v>
      </c>
      <c r="C195" s="190" t="s">
        <v>373</v>
      </c>
      <c r="D195" s="191">
        <v>19755.81</v>
      </c>
      <c r="E195" s="192" t="s">
        <v>474</v>
      </c>
    </row>
    <row r="196" spans="1:5" ht="15.75">
      <c r="A196" s="188">
        <v>191</v>
      </c>
      <c r="B196" s="193" t="s">
        <v>520</v>
      </c>
      <c r="C196" s="190" t="s">
        <v>373</v>
      </c>
      <c r="D196" s="191">
        <v>11466.33</v>
      </c>
      <c r="E196" s="192" t="s">
        <v>474</v>
      </c>
    </row>
    <row r="197" spans="1:5" ht="15.75">
      <c r="A197" s="183">
        <v>192</v>
      </c>
      <c r="B197" s="193" t="s">
        <v>521</v>
      </c>
      <c r="C197" s="190" t="s">
        <v>373</v>
      </c>
      <c r="D197" s="191">
        <v>16527.34</v>
      </c>
      <c r="E197" s="192" t="s">
        <v>474</v>
      </c>
    </row>
    <row r="198" spans="1:5" ht="15.75">
      <c r="A198" s="183">
        <v>193</v>
      </c>
      <c r="B198" s="193" t="s">
        <v>521</v>
      </c>
      <c r="C198" s="190" t="s">
        <v>373</v>
      </c>
      <c r="D198" s="191">
        <v>16527.34</v>
      </c>
      <c r="E198" s="192" t="s">
        <v>474</v>
      </c>
    </row>
    <row r="199" spans="1:5" ht="15.75">
      <c r="A199" s="188">
        <v>194</v>
      </c>
      <c r="B199" s="193" t="s">
        <v>521</v>
      </c>
      <c r="C199" s="190" t="s">
        <v>373</v>
      </c>
      <c r="D199" s="191">
        <v>16039.34</v>
      </c>
      <c r="E199" s="192" t="s">
        <v>474</v>
      </c>
    </row>
    <row r="200" spans="1:5" ht="15.75">
      <c r="A200" s="183">
        <v>195</v>
      </c>
      <c r="B200" s="193" t="s">
        <v>521</v>
      </c>
      <c r="C200" s="190" t="s">
        <v>373</v>
      </c>
      <c r="D200" s="191">
        <v>16039.34</v>
      </c>
      <c r="E200" s="192" t="s">
        <v>474</v>
      </c>
    </row>
    <row r="201" spans="1:5" ht="15.75">
      <c r="A201" s="183">
        <v>196</v>
      </c>
      <c r="B201" s="193" t="s">
        <v>522</v>
      </c>
      <c r="C201" s="190" t="s">
        <v>373</v>
      </c>
      <c r="D201" s="191">
        <v>17475.28</v>
      </c>
      <c r="E201" s="192" t="s">
        <v>474</v>
      </c>
    </row>
    <row r="202" spans="1:5" ht="15.75">
      <c r="A202" s="188">
        <v>197</v>
      </c>
      <c r="B202" s="193" t="s">
        <v>522</v>
      </c>
      <c r="C202" s="190" t="s">
        <v>373</v>
      </c>
      <c r="D202" s="191">
        <v>22831.08</v>
      </c>
      <c r="E202" s="192" t="s">
        <v>474</v>
      </c>
    </row>
    <row r="203" spans="1:5" ht="15.75">
      <c r="A203" s="183">
        <v>198</v>
      </c>
      <c r="B203" s="193" t="s">
        <v>523</v>
      </c>
      <c r="C203" s="190" t="s">
        <v>373</v>
      </c>
      <c r="D203" s="191">
        <v>5769.38</v>
      </c>
      <c r="E203" s="192" t="s">
        <v>474</v>
      </c>
    </row>
    <row r="204" spans="1:5" ht="15.75">
      <c r="A204" s="183">
        <v>199</v>
      </c>
      <c r="B204" s="193" t="s">
        <v>524</v>
      </c>
      <c r="C204" s="190" t="s">
        <v>373</v>
      </c>
      <c r="D204" s="191">
        <v>16164.52</v>
      </c>
      <c r="E204" s="192" t="s">
        <v>474</v>
      </c>
    </row>
    <row r="205" spans="1:5" ht="15.75">
      <c r="A205" s="188">
        <v>200</v>
      </c>
      <c r="B205" s="193" t="s">
        <v>524</v>
      </c>
      <c r="C205" s="190" t="s">
        <v>373</v>
      </c>
      <c r="D205" s="191">
        <v>16164.51</v>
      </c>
      <c r="E205" s="192" t="s">
        <v>474</v>
      </c>
    </row>
    <row r="206" spans="1:5" ht="15.75">
      <c r="A206" s="183">
        <v>201</v>
      </c>
      <c r="B206" s="193" t="s">
        <v>524</v>
      </c>
      <c r="C206" s="190" t="s">
        <v>373</v>
      </c>
      <c r="D206" s="191">
        <v>16164.51</v>
      </c>
      <c r="E206" s="192" t="s">
        <v>474</v>
      </c>
    </row>
    <row r="207" spans="1:5" ht="15.75">
      <c r="A207" s="183">
        <v>202</v>
      </c>
      <c r="B207" s="193" t="s">
        <v>524</v>
      </c>
      <c r="C207" s="190" t="s">
        <v>373</v>
      </c>
      <c r="D207" s="191">
        <v>16164.51</v>
      </c>
      <c r="E207" s="192" t="s">
        <v>474</v>
      </c>
    </row>
    <row r="208" spans="1:5" ht="15.75">
      <c r="A208" s="188">
        <v>203</v>
      </c>
      <c r="B208" s="193" t="s">
        <v>524</v>
      </c>
      <c r="C208" s="190" t="s">
        <v>373</v>
      </c>
      <c r="D208" s="191">
        <v>16164.51</v>
      </c>
      <c r="E208" s="192" t="s">
        <v>474</v>
      </c>
    </row>
    <row r="209" spans="1:5" ht="15.75">
      <c r="A209" s="183">
        <v>204</v>
      </c>
      <c r="B209" s="193" t="s">
        <v>524</v>
      </c>
      <c r="C209" s="190" t="s">
        <v>373</v>
      </c>
      <c r="D209" s="191">
        <v>16164.51</v>
      </c>
      <c r="E209" s="192" t="s">
        <v>474</v>
      </c>
    </row>
    <row r="210" spans="1:5" ht="15.75">
      <c r="A210" s="183">
        <v>205</v>
      </c>
      <c r="B210" s="193" t="s">
        <v>525</v>
      </c>
      <c r="C210" s="190" t="s">
        <v>373</v>
      </c>
      <c r="D210" s="191">
        <v>8464.33</v>
      </c>
      <c r="E210" s="192" t="s">
        <v>474</v>
      </c>
    </row>
    <row r="211" spans="1:5" ht="15.75">
      <c r="A211" s="188">
        <v>206</v>
      </c>
      <c r="B211" s="193" t="s">
        <v>525</v>
      </c>
      <c r="C211" s="190" t="s">
        <v>373</v>
      </c>
      <c r="D211" s="191">
        <v>8464.34</v>
      </c>
      <c r="E211" s="192" t="s">
        <v>474</v>
      </c>
    </row>
    <row r="212" spans="1:5" ht="15.75">
      <c r="A212" s="183">
        <v>207</v>
      </c>
      <c r="B212" s="193" t="s">
        <v>525</v>
      </c>
      <c r="C212" s="190" t="s">
        <v>373</v>
      </c>
      <c r="D212" s="191">
        <v>8464.34</v>
      </c>
      <c r="E212" s="192" t="s">
        <v>474</v>
      </c>
    </row>
    <row r="213" spans="1:5" ht="15.75">
      <c r="A213" s="183">
        <v>208</v>
      </c>
      <c r="B213" s="193" t="s">
        <v>526</v>
      </c>
      <c r="C213" s="190" t="s">
        <v>373</v>
      </c>
      <c r="D213" s="191">
        <v>10489.98</v>
      </c>
      <c r="E213" s="192" t="s">
        <v>474</v>
      </c>
    </row>
    <row r="214" spans="1:5" ht="15.75">
      <c r="A214" s="188">
        <v>209</v>
      </c>
      <c r="B214" s="193" t="s">
        <v>527</v>
      </c>
      <c r="C214" s="190" t="s">
        <v>373</v>
      </c>
      <c r="D214" s="191">
        <v>9074.36</v>
      </c>
      <c r="E214" s="192"/>
    </row>
    <row r="215" spans="1:5" ht="15.75">
      <c r="A215" s="183">
        <v>210</v>
      </c>
      <c r="B215" s="193" t="s">
        <v>528</v>
      </c>
      <c r="C215" s="190" t="s">
        <v>373</v>
      </c>
      <c r="D215" s="191">
        <v>9096</v>
      </c>
      <c r="E215" s="192"/>
    </row>
    <row r="216" spans="1:5" ht="15.75">
      <c r="A216" s="183">
        <v>211</v>
      </c>
      <c r="B216" s="193" t="s">
        <v>529</v>
      </c>
      <c r="C216" s="190" t="s">
        <v>373</v>
      </c>
      <c r="D216" s="191">
        <v>7076</v>
      </c>
      <c r="E216" s="192"/>
    </row>
    <row r="217" spans="1:5" ht="15.75" customHeight="1">
      <c r="A217" s="188">
        <v>212</v>
      </c>
      <c r="B217" s="193" t="s">
        <v>530</v>
      </c>
      <c r="C217" s="190" t="s">
        <v>373</v>
      </c>
      <c r="D217" s="191">
        <v>33184</v>
      </c>
      <c r="E217" s="192" t="s">
        <v>531</v>
      </c>
    </row>
    <row r="218" spans="1:5" ht="31.5">
      <c r="A218" s="183">
        <v>213</v>
      </c>
      <c r="B218" s="193" t="s">
        <v>532</v>
      </c>
      <c r="C218" s="190" t="s">
        <v>373</v>
      </c>
      <c r="D218" s="191">
        <v>40449.1</v>
      </c>
      <c r="E218" s="192" t="s">
        <v>531</v>
      </c>
    </row>
    <row r="219" spans="1:5" ht="15.75">
      <c r="A219" s="183">
        <v>214</v>
      </c>
      <c r="B219" s="193" t="s">
        <v>533</v>
      </c>
      <c r="C219" s="190" t="s">
        <v>373</v>
      </c>
      <c r="D219" s="191">
        <v>8637.6</v>
      </c>
      <c r="E219" s="192" t="s">
        <v>531</v>
      </c>
    </row>
    <row r="220" spans="1:5" ht="47.25">
      <c r="A220" s="188">
        <v>215</v>
      </c>
      <c r="B220" s="193" t="s">
        <v>534</v>
      </c>
      <c r="C220" s="190" t="s">
        <v>373</v>
      </c>
      <c r="D220" s="191">
        <v>4340.76</v>
      </c>
      <c r="E220" s="192" t="s">
        <v>535</v>
      </c>
    </row>
    <row r="221" spans="1:5" ht="31.5">
      <c r="A221" s="183">
        <v>216</v>
      </c>
      <c r="B221" s="193" t="s">
        <v>536</v>
      </c>
      <c r="C221" s="190" t="s">
        <v>373</v>
      </c>
      <c r="D221" s="191">
        <v>4340.76</v>
      </c>
      <c r="E221" s="192" t="s">
        <v>535</v>
      </c>
    </row>
    <row r="222" spans="1:5" ht="31.5">
      <c r="A222" s="183">
        <v>217</v>
      </c>
      <c r="B222" s="193" t="s">
        <v>537</v>
      </c>
      <c r="C222" s="190" t="s">
        <v>373</v>
      </c>
      <c r="D222" s="191">
        <v>4340.76</v>
      </c>
      <c r="E222" s="192" t="s">
        <v>535</v>
      </c>
    </row>
    <row r="223" spans="1:5" ht="31.5">
      <c r="A223" s="188">
        <v>218</v>
      </c>
      <c r="B223" s="193" t="s">
        <v>538</v>
      </c>
      <c r="C223" s="190" t="s">
        <v>373</v>
      </c>
      <c r="D223" s="191">
        <v>4340.76</v>
      </c>
      <c r="E223" s="192" t="s">
        <v>535</v>
      </c>
    </row>
    <row r="224" spans="1:5" ht="31.5">
      <c r="A224" s="183">
        <v>219</v>
      </c>
      <c r="B224" s="193" t="s">
        <v>539</v>
      </c>
      <c r="C224" s="190" t="s">
        <v>373</v>
      </c>
      <c r="D224" s="191">
        <v>4340.76</v>
      </c>
      <c r="E224" s="192" t="s">
        <v>535</v>
      </c>
    </row>
    <row r="225" spans="1:5" ht="31.5">
      <c r="A225" s="183">
        <v>220</v>
      </c>
      <c r="B225" s="193" t="s">
        <v>540</v>
      </c>
      <c r="C225" s="190" t="s">
        <v>373</v>
      </c>
      <c r="D225" s="191">
        <v>4340.76</v>
      </c>
      <c r="E225" s="192" t="s">
        <v>535</v>
      </c>
    </row>
    <row r="226" spans="1:5" ht="31.5">
      <c r="A226" s="188">
        <v>221</v>
      </c>
      <c r="B226" s="193" t="s">
        <v>541</v>
      </c>
      <c r="C226" s="190" t="s">
        <v>373</v>
      </c>
      <c r="D226" s="191">
        <v>5630.3</v>
      </c>
      <c r="E226" s="192" t="s">
        <v>535</v>
      </c>
    </row>
    <row r="227" spans="1:5" ht="31.5">
      <c r="A227" s="183">
        <v>222</v>
      </c>
      <c r="B227" s="193" t="s">
        <v>541</v>
      </c>
      <c r="C227" s="190" t="s">
        <v>373</v>
      </c>
      <c r="D227" s="191">
        <v>5630.3</v>
      </c>
      <c r="E227" s="192" t="s">
        <v>535</v>
      </c>
    </row>
    <row r="228" spans="1:5" ht="31.5">
      <c r="A228" s="183">
        <v>223</v>
      </c>
      <c r="B228" s="193" t="s">
        <v>542</v>
      </c>
      <c r="C228" s="190" t="s">
        <v>373</v>
      </c>
      <c r="D228" s="191">
        <v>3553.86</v>
      </c>
      <c r="E228" s="192" t="s">
        <v>535</v>
      </c>
    </row>
    <row r="229" spans="1:5" ht="31.5">
      <c r="A229" s="188">
        <v>224</v>
      </c>
      <c r="B229" s="193" t="s">
        <v>543</v>
      </c>
      <c r="C229" s="190" t="s">
        <v>373</v>
      </c>
      <c r="D229" s="191">
        <v>3553.86</v>
      </c>
      <c r="E229" s="192" t="s">
        <v>535</v>
      </c>
    </row>
    <row r="230" spans="1:5" ht="31.5">
      <c r="A230" s="183">
        <v>225</v>
      </c>
      <c r="B230" s="193" t="s">
        <v>544</v>
      </c>
      <c r="C230" s="190" t="s">
        <v>373</v>
      </c>
      <c r="D230" s="191">
        <v>3553.86</v>
      </c>
      <c r="E230" s="192" t="s">
        <v>535</v>
      </c>
    </row>
    <row r="231" spans="1:5" ht="47.25">
      <c r="A231" s="183">
        <v>226</v>
      </c>
      <c r="B231" s="193" t="s">
        <v>545</v>
      </c>
      <c r="C231" s="190" t="s">
        <v>373</v>
      </c>
      <c r="D231" s="191">
        <v>4444.46</v>
      </c>
      <c r="E231" s="192" t="s">
        <v>535</v>
      </c>
    </row>
    <row r="232" spans="1:5" ht="47.25">
      <c r="A232" s="188">
        <v>227</v>
      </c>
      <c r="B232" s="193" t="s">
        <v>546</v>
      </c>
      <c r="C232" s="190" t="s">
        <v>373</v>
      </c>
      <c r="D232" s="191">
        <v>4444.46</v>
      </c>
      <c r="E232" s="192" t="s">
        <v>535</v>
      </c>
    </row>
    <row r="233" spans="1:5" ht="31.5" customHeight="1">
      <c r="A233" s="183">
        <v>228</v>
      </c>
      <c r="B233" s="193" t="s">
        <v>547</v>
      </c>
      <c r="C233" s="190" t="s">
        <v>373</v>
      </c>
      <c r="D233" s="191">
        <v>4444.46</v>
      </c>
      <c r="E233" s="192" t="s">
        <v>535</v>
      </c>
    </row>
    <row r="234" spans="1:5" ht="31.5">
      <c r="A234" s="183">
        <v>229</v>
      </c>
      <c r="B234" s="193" t="s">
        <v>548</v>
      </c>
      <c r="C234" s="190" t="s">
        <v>373</v>
      </c>
      <c r="D234" s="191">
        <v>120876.95</v>
      </c>
      <c r="E234" s="192" t="s">
        <v>535</v>
      </c>
    </row>
    <row r="235" spans="1:5" ht="31.5">
      <c r="A235" s="188">
        <v>230</v>
      </c>
      <c r="B235" s="193" t="s">
        <v>549</v>
      </c>
      <c r="C235" s="190" t="s">
        <v>373</v>
      </c>
      <c r="D235" s="191">
        <v>36600</v>
      </c>
      <c r="E235" s="192" t="s">
        <v>535</v>
      </c>
    </row>
    <row r="236" spans="1:5" ht="15.75">
      <c r="A236" s="183">
        <v>231</v>
      </c>
      <c r="B236" s="193" t="s">
        <v>550</v>
      </c>
      <c r="C236" s="190" t="s">
        <v>373</v>
      </c>
      <c r="D236" s="191">
        <v>22570</v>
      </c>
      <c r="E236" s="192" t="s">
        <v>535</v>
      </c>
    </row>
    <row r="237" spans="1:5" ht="31.5">
      <c r="A237" s="183">
        <v>232</v>
      </c>
      <c r="B237" s="193" t="s">
        <v>551</v>
      </c>
      <c r="C237" s="190" t="s">
        <v>373</v>
      </c>
      <c r="D237" s="191">
        <v>16470</v>
      </c>
      <c r="E237" s="192" t="s">
        <v>535</v>
      </c>
    </row>
    <row r="238" spans="1:5" ht="31.5">
      <c r="A238" s="188">
        <v>233</v>
      </c>
      <c r="B238" s="193" t="s">
        <v>552</v>
      </c>
      <c r="C238" s="190" t="s">
        <v>373</v>
      </c>
      <c r="D238" s="191">
        <v>122000</v>
      </c>
      <c r="E238" s="192" t="s">
        <v>535</v>
      </c>
    </row>
    <row r="239" spans="1:5" ht="15.75">
      <c r="A239" s="183">
        <v>234</v>
      </c>
      <c r="B239" s="193" t="s">
        <v>553</v>
      </c>
      <c r="C239" s="190" t="s">
        <v>373</v>
      </c>
      <c r="D239" s="191">
        <v>7259</v>
      </c>
      <c r="E239" s="192" t="s">
        <v>535</v>
      </c>
    </row>
    <row r="240" spans="1:5" ht="15.75">
      <c r="A240" s="183">
        <v>235</v>
      </c>
      <c r="B240" s="193" t="s">
        <v>554</v>
      </c>
      <c r="C240" s="190" t="s">
        <v>373</v>
      </c>
      <c r="D240" s="191">
        <v>60837.74</v>
      </c>
      <c r="E240" s="192" t="s">
        <v>535</v>
      </c>
    </row>
    <row r="241" spans="1:5" ht="31.5">
      <c r="A241" s="188">
        <v>236</v>
      </c>
      <c r="B241" s="193" t="s">
        <v>555</v>
      </c>
      <c r="C241" s="190" t="s">
        <v>373</v>
      </c>
      <c r="D241" s="191">
        <v>36636.6</v>
      </c>
      <c r="E241" s="192" t="s">
        <v>535</v>
      </c>
    </row>
    <row r="242" spans="1:5" ht="15.75">
      <c r="A242" s="183">
        <v>237</v>
      </c>
      <c r="B242" s="193" t="s">
        <v>556</v>
      </c>
      <c r="C242" s="190" t="s">
        <v>373</v>
      </c>
      <c r="D242" s="191">
        <v>53188.34</v>
      </c>
      <c r="E242" s="192" t="s">
        <v>535</v>
      </c>
    </row>
    <row r="243" spans="1:5" ht="31.5">
      <c r="A243" s="183">
        <v>238</v>
      </c>
      <c r="B243" s="193" t="s">
        <v>557</v>
      </c>
      <c r="C243" s="190" t="s">
        <v>373</v>
      </c>
      <c r="D243" s="191">
        <v>37820</v>
      </c>
      <c r="E243" s="192" t="s">
        <v>535</v>
      </c>
    </row>
    <row r="244" spans="1:5" ht="15.75">
      <c r="A244" s="188">
        <v>239</v>
      </c>
      <c r="B244" s="193" t="s">
        <v>558</v>
      </c>
      <c r="C244" s="190" t="s">
        <v>373</v>
      </c>
      <c r="D244" s="191">
        <v>43432</v>
      </c>
      <c r="E244" s="192" t="s">
        <v>535</v>
      </c>
    </row>
    <row r="245" spans="1:5" ht="15.75">
      <c r="A245" s="183">
        <v>240</v>
      </c>
      <c r="B245" s="193" t="s">
        <v>559</v>
      </c>
      <c r="C245" s="190" t="s">
        <v>373</v>
      </c>
      <c r="D245" s="191">
        <v>25620</v>
      </c>
      <c r="E245" s="192" t="s">
        <v>535</v>
      </c>
    </row>
    <row r="246" spans="1:5" ht="15.75">
      <c r="A246" s="183">
        <v>241</v>
      </c>
      <c r="B246" s="193" t="s">
        <v>558</v>
      </c>
      <c r="C246" s="190" t="s">
        <v>373</v>
      </c>
      <c r="D246" s="191">
        <v>25742</v>
      </c>
      <c r="E246" s="192" t="s">
        <v>535</v>
      </c>
    </row>
    <row r="247" spans="1:5" ht="15.75">
      <c r="A247" s="188">
        <v>242</v>
      </c>
      <c r="B247" s="193" t="s">
        <v>560</v>
      </c>
      <c r="C247" s="190" t="s">
        <v>373</v>
      </c>
      <c r="D247" s="191">
        <v>28243</v>
      </c>
      <c r="E247" s="192" t="s">
        <v>535</v>
      </c>
    </row>
    <row r="248" spans="1:5" ht="31.5">
      <c r="A248" s="183">
        <v>243</v>
      </c>
      <c r="B248" s="193" t="s">
        <v>561</v>
      </c>
      <c r="C248" s="190" t="s">
        <v>373</v>
      </c>
      <c r="D248" s="191">
        <v>3362</v>
      </c>
      <c r="E248" s="192" t="s">
        <v>535</v>
      </c>
    </row>
    <row r="249" spans="1:5" ht="31.5">
      <c r="A249" s="183">
        <v>244</v>
      </c>
      <c r="B249" s="193" t="s">
        <v>562</v>
      </c>
      <c r="C249" s="190" t="s">
        <v>373</v>
      </c>
      <c r="D249" s="191">
        <v>24888</v>
      </c>
      <c r="E249" s="192" t="s">
        <v>535</v>
      </c>
    </row>
    <row r="250" spans="1:5" ht="31.5">
      <c r="A250" s="188">
        <v>245</v>
      </c>
      <c r="B250" s="193" t="s">
        <v>563</v>
      </c>
      <c r="C250" s="190" t="s">
        <v>373</v>
      </c>
      <c r="D250" s="191">
        <v>9936.9</v>
      </c>
      <c r="E250" s="192" t="s">
        <v>535</v>
      </c>
    </row>
    <row r="251" spans="1:5" ht="31.5">
      <c r="A251" s="183">
        <v>246</v>
      </c>
      <c r="B251" s="193" t="s">
        <v>563</v>
      </c>
      <c r="C251" s="190" t="s">
        <v>373</v>
      </c>
      <c r="D251" s="191">
        <v>9936.9</v>
      </c>
      <c r="E251" s="192" t="s">
        <v>535</v>
      </c>
    </row>
    <row r="252" spans="1:5" ht="31.5">
      <c r="A252" s="183">
        <v>247</v>
      </c>
      <c r="B252" s="193" t="s">
        <v>563</v>
      </c>
      <c r="C252" s="190" t="s">
        <v>373</v>
      </c>
      <c r="D252" s="191">
        <v>9936.9</v>
      </c>
      <c r="E252" s="192" t="s">
        <v>535</v>
      </c>
    </row>
    <row r="253" spans="1:5" ht="15.75">
      <c r="A253" s="188">
        <v>248</v>
      </c>
      <c r="B253" s="193" t="s">
        <v>564</v>
      </c>
      <c r="C253" s="190" t="s">
        <v>373</v>
      </c>
      <c r="D253" s="191">
        <v>9387.9</v>
      </c>
      <c r="E253" s="192" t="s">
        <v>535</v>
      </c>
    </row>
    <row r="254" spans="1:5" ht="15.75">
      <c r="A254" s="183">
        <v>249</v>
      </c>
      <c r="B254" s="193" t="s">
        <v>564</v>
      </c>
      <c r="C254" s="190" t="s">
        <v>373</v>
      </c>
      <c r="D254" s="191">
        <v>9387.9</v>
      </c>
      <c r="E254" s="192" t="s">
        <v>535</v>
      </c>
    </row>
    <row r="255" spans="1:5" ht="15.75">
      <c r="A255" s="183">
        <v>250</v>
      </c>
      <c r="B255" s="193" t="s">
        <v>564</v>
      </c>
      <c r="C255" s="190" t="s">
        <v>373</v>
      </c>
      <c r="D255" s="191">
        <v>9387.9</v>
      </c>
      <c r="E255" s="192" t="s">
        <v>535</v>
      </c>
    </row>
    <row r="256" spans="1:5" ht="15.75">
      <c r="A256" s="188">
        <v>251</v>
      </c>
      <c r="B256" s="193" t="s">
        <v>564</v>
      </c>
      <c r="C256" s="190" t="s">
        <v>373</v>
      </c>
      <c r="D256" s="191">
        <v>9387.9</v>
      </c>
      <c r="E256" s="192" t="s">
        <v>535</v>
      </c>
    </row>
    <row r="257" spans="1:5" ht="15.75">
      <c r="A257" s="183">
        <v>252</v>
      </c>
      <c r="B257" s="193" t="s">
        <v>564</v>
      </c>
      <c r="C257" s="190" t="s">
        <v>373</v>
      </c>
      <c r="D257" s="191">
        <v>9387.9</v>
      </c>
      <c r="E257" s="192" t="s">
        <v>535</v>
      </c>
    </row>
    <row r="258" spans="1:5" ht="15.75">
      <c r="A258" s="183">
        <v>253</v>
      </c>
      <c r="B258" s="193" t="s">
        <v>564</v>
      </c>
      <c r="C258" s="190" t="s">
        <v>373</v>
      </c>
      <c r="D258" s="191">
        <v>9387.9</v>
      </c>
      <c r="E258" s="192" t="s">
        <v>535</v>
      </c>
    </row>
    <row r="259" spans="1:5" ht="15.75">
      <c r="A259" s="188">
        <v>254</v>
      </c>
      <c r="B259" s="193" t="s">
        <v>564</v>
      </c>
      <c r="C259" s="190" t="s">
        <v>373</v>
      </c>
      <c r="D259" s="191">
        <v>9387.9</v>
      </c>
      <c r="E259" s="192" t="s">
        <v>535</v>
      </c>
    </row>
    <row r="260" spans="1:5" ht="15.75">
      <c r="A260" s="183">
        <v>255</v>
      </c>
      <c r="B260" s="193" t="s">
        <v>565</v>
      </c>
      <c r="C260" s="190" t="s">
        <v>373</v>
      </c>
      <c r="D260" s="191">
        <v>8052</v>
      </c>
      <c r="E260" s="192" t="s">
        <v>566</v>
      </c>
    </row>
    <row r="261" spans="1:5" ht="15.75">
      <c r="A261" s="183">
        <v>256</v>
      </c>
      <c r="B261" s="193" t="s">
        <v>565</v>
      </c>
      <c r="C261" s="190" t="s">
        <v>373</v>
      </c>
      <c r="D261" s="191">
        <v>8052</v>
      </c>
      <c r="E261" s="192" t="s">
        <v>566</v>
      </c>
    </row>
    <row r="262" spans="1:5" ht="15.75">
      <c r="A262" s="188">
        <v>257</v>
      </c>
      <c r="B262" s="193" t="s">
        <v>565</v>
      </c>
      <c r="C262" s="190" t="s">
        <v>373</v>
      </c>
      <c r="D262" s="191">
        <v>7185.8</v>
      </c>
      <c r="E262" s="192" t="s">
        <v>566</v>
      </c>
    </row>
    <row r="263" spans="1:5" ht="15.75">
      <c r="A263" s="183">
        <v>258</v>
      </c>
      <c r="B263" s="193" t="s">
        <v>567</v>
      </c>
      <c r="C263" s="190" t="s">
        <v>373</v>
      </c>
      <c r="D263" s="191">
        <v>59170</v>
      </c>
      <c r="E263" s="192" t="s">
        <v>303</v>
      </c>
    </row>
    <row r="264" spans="1:5" ht="15.75">
      <c r="A264" s="183">
        <v>259</v>
      </c>
      <c r="B264" s="193" t="s">
        <v>568</v>
      </c>
      <c r="C264" s="190" t="s">
        <v>373</v>
      </c>
      <c r="D264" s="191">
        <v>8880</v>
      </c>
      <c r="E264" s="192" t="s">
        <v>303</v>
      </c>
    </row>
    <row r="265" spans="1:5" ht="31.5" customHeight="1">
      <c r="A265" s="188">
        <v>260</v>
      </c>
      <c r="B265" s="193" t="s">
        <v>569</v>
      </c>
      <c r="C265" s="190" t="s">
        <v>373</v>
      </c>
      <c r="D265" s="191">
        <v>61000</v>
      </c>
      <c r="E265" s="192" t="s">
        <v>303</v>
      </c>
    </row>
    <row r="266" spans="1:5" ht="15.75">
      <c r="A266" s="183">
        <v>261</v>
      </c>
      <c r="B266" s="193" t="s">
        <v>570</v>
      </c>
      <c r="C266" s="190" t="s">
        <v>373</v>
      </c>
      <c r="D266" s="191">
        <v>8296</v>
      </c>
      <c r="E266" s="192" t="s">
        <v>303</v>
      </c>
    </row>
    <row r="267" spans="1:5" ht="15.75">
      <c r="A267" s="183">
        <v>262</v>
      </c>
      <c r="B267" s="193" t="s">
        <v>571</v>
      </c>
      <c r="C267" s="190" t="s">
        <v>378</v>
      </c>
      <c r="D267" s="191">
        <v>19520</v>
      </c>
      <c r="E267" s="192" t="s">
        <v>303</v>
      </c>
    </row>
    <row r="268" spans="1:5" ht="15.75" customHeight="1">
      <c r="A268" s="188">
        <v>263</v>
      </c>
      <c r="B268" s="193" t="s">
        <v>572</v>
      </c>
      <c r="C268" s="190" t="s">
        <v>373</v>
      </c>
      <c r="D268" s="191">
        <v>12403.74</v>
      </c>
      <c r="E268" s="192" t="s">
        <v>303</v>
      </c>
    </row>
    <row r="269" spans="1:5" ht="15.75" customHeight="1">
      <c r="A269" s="183">
        <v>264</v>
      </c>
      <c r="B269" s="193" t="s">
        <v>572</v>
      </c>
      <c r="C269" s="190" t="s">
        <v>373</v>
      </c>
      <c r="D269" s="191">
        <v>34363.74</v>
      </c>
      <c r="E269" s="192" t="s">
        <v>303</v>
      </c>
    </row>
    <row r="270" spans="1:5" ht="15.75">
      <c r="A270" s="183">
        <v>265</v>
      </c>
      <c r="B270" s="193" t="s">
        <v>573</v>
      </c>
      <c r="C270" s="190" t="s">
        <v>574</v>
      </c>
      <c r="D270" s="191">
        <v>63566.88</v>
      </c>
      <c r="E270" s="192" t="s">
        <v>303</v>
      </c>
    </row>
    <row r="271" spans="1:5" ht="15.75">
      <c r="A271" s="188">
        <v>266</v>
      </c>
      <c r="B271" s="193" t="s">
        <v>575</v>
      </c>
      <c r="C271" s="190" t="s">
        <v>378</v>
      </c>
      <c r="D271" s="191">
        <v>42092.44</v>
      </c>
      <c r="E271" s="192" t="s">
        <v>303</v>
      </c>
    </row>
    <row r="272" spans="1:5" ht="15.75">
      <c r="A272" s="183">
        <v>267</v>
      </c>
      <c r="B272" s="193" t="s">
        <v>576</v>
      </c>
      <c r="C272" s="190" t="s">
        <v>378</v>
      </c>
      <c r="D272" s="191">
        <v>12566</v>
      </c>
      <c r="E272" s="192" t="s">
        <v>303</v>
      </c>
    </row>
    <row r="273" spans="1:5" ht="15.75">
      <c r="A273" s="183">
        <v>268</v>
      </c>
      <c r="B273" s="193" t="s">
        <v>577</v>
      </c>
      <c r="C273" s="190" t="s">
        <v>378</v>
      </c>
      <c r="D273" s="191">
        <v>22448</v>
      </c>
      <c r="E273" s="192" t="s">
        <v>303</v>
      </c>
    </row>
    <row r="274" spans="1:5" ht="15.75">
      <c r="A274" s="188">
        <v>269</v>
      </c>
      <c r="B274" s="193" t="s">
        <v>578</v>
      </c>
      <c r="C274" s="190" t="s">
        <v>373</v>
      </c>
      <c r="D274" s="191">
        <v>15500</v>
      </c>
      <c r="E274" s="192" t="s">
        <v>303</v>
      </c>
    </row>
    <row r="275" spans="1:5" ht="15" customHeight="1">
      <c r="A275" s="269" t="s">
        <v>579</v>
      </c>
      <c r="B275" s="269"/>
      <c r="C275" s="269"/>
      <c r="D275" s="195">
        <f>SUM(D6:D274)</f>
        <v>5077079.690000004</v>
      </c>
      <c r="E275" s="196"/>
    </row>
    <row r="276" spans="1:5" ht="15.75">
      <c r="A276" s="180"/>
      <c r="B276" s="180"/>
      <c r="C276" s="180"/>
      <c r="D276" s="197"/>
      <c r="E276" s="198"/>
    </row>
    <row r="277" spans="1:5" ht="31.5">
      <c r="A277" s="181" t="s">
        <v>2</v>
      </c>
      <c r="B277" s="182" t="s">
        <v>580</v>
      </c>
      <c r="C277" s="182" t="s">
        <v>370</v>
      </c>
      <c r="D277" s="182" t="s">
        <v>371</v>
      </c>
      <c r="E277" s="182" t="s">
        <v>13</v>
      </c>
    </row>
    <row r="278" spans="1:5" ht="15.75">
      <c r="A278" s="188">
        <v>1</v>
      </c>
      <c r="B278" s="189" t="s">
        <v>581</v>
      </c>
      <c r="C278" s="190" t="s">
        <v>373</v>
      </c>
      <c r="D278" s="191">
        <v>3750</v>
      </c>
      <c r="E278" s="192" t="s">
        <v>97</v>
      </c>
    </row>
    <row r="279" spans="1:5" ht="15.75">
      <c r="A279" s="188">
        <v>2</v>
      </c>
      <c r="B279" s="189" t="s">
        <v>582</v>
      </c>
      <c r="C279" s="190" t="s">
        <v>373</v>
      </c>
      <c r="D279" s="191">
        <v>4700</v>
      </c>
      <c r="E279" s="192" t="s">
        <v>97</v>
      </c>
    </row>
    <row r="280" spans="1:5" ht="15.75">
      <c r="A280" s="188">
        <v>3</v>
      </c>
      <c r="B280" s="189" t="s">
        <v>583</v>
      </c>
      <c r="C280" s="190" t="s">
        <v>373</v>
      </c>
      <c r="D280" s="191">
        <v>3599</v>
      </c>
      <c r="E280" s="192" t="s">
        <v>106</v>
      </c>
    </row>
    <row r="281" spans="1:5" ht="15.75">
      <c r="A281" s="188">
        <v>4</v>
      </c>
      <c r="B281" s="189" t="s">
        <v>584</v>
      </c>
      <c r="C281" s="190" t="s">
        <v>373</v>
      </c>
      <c r="D281" s="191">
        <v>3621</v>
      </c>
      <c r="E281" s="192" t="s">
        <v>106</v>
      </c>
    </row>
    <row r="282" spans="1:5" ht="15.75">
      <c r="A282" s="188">
        <v>5</v>
      </c>
      <c r="B282" s="189" t="s">
        <v>585</v>
      </c>
      <c r="C282" s="190" t="s">
        <v>378</v>
      </c>
      <c r="D282" s="191">
        <v>9613.6</v>
      </c>
      <c r="E282" s="192" t="s">
        <v>417</v>
      </c>
    </row>
    <row r="283" spans="1:5" ht="15.75">
      <c r="A283" s="188">
        <v>6</v>
      </c>
      <c r="B283" s="189" t="s">
        <v>586</v>
      </c>
      <c r="C283" s="190" t="s">
        <v>373</v>
      </c>
      <c r="D283" s="191">
        <v>6200</v>
      </c>
      <c r="E283" s="192" t="s">
        <v>417</v>
      </c>
    </row>
    <row r="284" spans="1:5" ht="31.5">
      <c r="A284" s="188">
        <v>7</v>
      </c>
      <c r="B284" s="193" t="s">
        <v>587</v>
      </c>
      <c r="C284" s="190" t="s">
        <v>373</v>
      </c>
      <c r="D284" s="191">
        <v>4562.8</v>
      </c>
      <c r="E284" s="192" t="s">
        <v>430</v>
      </c>
    </row>
    <row r="285" spans="1:5" ht="47.25">
      <c r="A285" s="188">
        <v>8</v>
      </c>
      <c r="B285" s="193" t="s">
        <v>588</v>
      </c>
      <c r="C285" s="190" t="s">
        <v>373</v>
      </c>
      <c r="D285" s="191">
        <v>3688.1</v>
      </c>
      <c r="E285" s="192" t="s">
        <v>120</v>
      </c>
    </row>
    <row r="286" spans="1:5" ht="15.75">
      <c r="A286" s="188">
        <v>9</v>
      </c>
      <c r="B286" s="193" t="s">
        <v>589</v>
      </c>
      <c r="C286" s="190" t="s">
        <v>373</v>
      </c>
      <c r="D286" s="191">
        <v>5253.32</v>
      </c>
      <c r="E286" s="192" t="s">
        <v>474</v>
      </c>
    </row>
    <row r="287" spans="1:5" ht="15.75">
      <c r="A287" s="188">
        <v>10</v>
      </c>
      <c r="B287" s="193" t="s">
        <v>589</v>
      </c>
      <c r="C287" s="190" t="s">
        <v>373</v>
      </c>
      <c r="D287" s="191">
        <v>5253.32</v>
      </c>
      <c r="E287" s="192" t="s">
        <v>474</v>
      </c>
    </row>
    <row r="288" spans="1:5" ht="15.75">
      <c r="A288" s="188">
        <v>11</v>
      </c>
      <c r="B288" s="193" t="s">
        <v>590</v>
      </c>
      <c r="C288" s="190" t="s">
        <v>373</v>
      </c>
      <c r="D288" s="191">
        <v>4257.8</v>
      </c>
      <c r="E288" s="192" t="s">
        <v>474</v>
      </c>
    </row>
    <row r="289" spans="1:5" ht="15.75">
      <c r="A289" s="188">
        <v>12</v>
      </c>
      <c r="B289" s="193" t="s">
        <v>590</v>
      </c>
      <c r="C289" s="190" t="s">
        <v>373</v>
      </c>
      <c r="D289" s="191">
        <v>4257.8</v>
      </c>
      <c r="E289" s="192" t="s">
        <v>474</v>
      </c>
    </row>
    <row r="290" spans="1:5" ht="15.75">
      <c r="A290" s="188">
        <v>13</v>
      </c>
      <c r="B290" s="193" t="s">
        <v>590</v>
      </c>
      <c r="C290" s="190" t="s">
        <v>373</v>
      </c>
      <c r="D290" s="191">
        <v>4257.8</v>
      </c>
      <c r="E290" s="192" t="s">
        <v>474</v>
      </c>
    </row>
    <row r="291" spans="1:5" ht="15.75">
      <c r="A291" s="188">
        <v>14</v>
      </c>
      <c r="B291" s="193" t="s">
        <v>591</v>
      </c>
      <c r="C291" s="190" t="s">
        <v>373</v>
      </c>
      <c r="D291" s="191">
        <v>4257.8</v>
      </c>
      <c r="E291" s="192" t="s">
        <v>474</v>
      </c>
    </row>
    <row r="292" spans="1:5" ht="15.75">
      <c r="A292" s="188">
        <v>15</v>
      </c>
      <c r="B292" s="193" t="s">
        <v>590</v>
      </c>
      <c r="C292" s="190" t="s">
        <v>373</v>
      </c>
      <c r="D292" s="191">
        <v>4257.8</v>
      </c>
      <c r="E292" s="192" t="s">
        <v>474</v>
      </c>
    </row>
    <row r="293" spans="1:5" ht="15.75">
      <c r="A293" s="188">
        <v>16</v>
      </c>
      <c r="B293" s="193" t="s">
        <v>590</v>
      </c>
      <c r="C293" s="190" t="s">
        <v>373</v>
      </c>
      <c r="D293" s="191">
        <v>4257.8</v>
      </c>
      <c r="E293" s="192" t="s">
        <v>474</v>
      </c>
    </row>
    <row r="294" spans="1:5" ht="15.75">
      <c r="A294" s="188">
        <v>17</v>
      </c>
      <c r="B294" s="193" t="s">
        <v>590</v>
      </c>
      <c r="C294" s="190" t="s">
        <v>373</v>
      </c>
      <c r="D294" s="191">
        <v>4257.8</v>
      </c>
      <c r="E294" s="192" t="s">
        <v>474</v>
      </c>
    </row>
    <row r="295" spans="1:5" ht="15.75">
      <c r="A295" s="188">
        <v>18</v>
      </c>
      <c r="B295" s="193" t="s">
        <v>592</v>
      </c>
      <c r="C295" s="190" t="s">
        <v>373</v>
      </c>
      <c r="D295" s="191">
        <v>6469.66</v>
      </c>
      <c r="E295" s="192" t="s">
        <v>474</v>
      </c>
    </row>
    <row r="296" spans="1:5" ht="15.75">
      <c r="A296" s="188">
        <v>19</v>
      </c>
      <c r="B296" s="193" t="s">
        <v>593</v>
      </c>
      <c r="C296" s="190" t="s">
        <v>373</v>
      </c>
      <c r="D296" s="191">
        <v>8964.5</v>
      </c>
      <c r="E296" s="192" t="s">
        <v>474</v>
      </c>
    </row>
    <row r="297" spans="1:5" ht="15.75">
      <c r="A297" s="188">
        <v>20</v>
      </c>
      <c r="B297" s="193" t="s">
        <v>594</v>
      </c>
      <c r="C297" s="190" t="s">
        <v>373</v>
      </c>
      <c r="D297" s="191">
        <v>6678.28</v>
      </c>
      <c r="E297" s="192" t="s">
        <v>474</v>
      </c>
    </row>
    <row r="298" spans="1:5" ht="15.75">
      <c r="A298" s="188">
        <v>21</v>
      </c>
      <c r="B298" s="193" t="s">
        <v>595</v>
      </c>
      <c r="C298" s="190" t="s">
        <v>373</v>
      </c>
      <c r="D298" s="191">
        <v>6153</v>
      </c>
      <c r="E298" s="192" t="s">
        <v>474</v>
      </c>
    </row>
    <row r="299" spans="1:5" ht="15.75">
      <c r="A299" s="188">
        <v>22</v>
      </c>
      <c r="B299" s="193" t="s">
        <v>596</v>
      </c>
      <c r="C299" s="190" t="s">
        <v>373</v>
      </c>
      <c r="D299" s="191">
        <v>5610.71</v>
      </c>
      <c r="E299" s="192" t="s">
        <v>474</v>
      </c>
    </row>
    <row r="300" spans="1:5" ht="15.75">
      <c r="A300" s="188">
        <v>23</v>
      </c>
      <c r="B300" s="193" t="s">
        <v>596</v>
      </c>
      <c r="C300" s="190" t="s">
        <v>373</v>
      </c>
      <c r="D300" s="191">
        <v>5610.71</v>
      </c>
      <c r="E300" s="192" t="s">
        <v>474</v>
      </c>
    </row>
    <row r="301" spans="1:5" ht="15.75">
      <c r="A301" s="188">
        <v>24</v>
      </c>
      <c r="B301" s="193" t="s">
        <v>597</v>
      </c>
      <c r="C301" s="190" t="s">
        <v>373</v>
      </c>
      <c r="D301" s="191">
        <v>6157.34</v>
      </c>
      <c r="E301" s="192" t="s">
        <v>474</v>
      </c>
    </row>
    <row r="302" spans="1:5" ht="15.75">
      <c r="A302" s="188">
        <v>25</v>
      </c>
      <c r="B302" s="193" t="s">
        <v>598</v>
      </c>
      <c r="C302" s="190" t="s">
        <v>373</v>
      </c>
      <c r="D302" s="191">
        <v>9154.88</v>
      </c>
      <c r="E302" s="192" t="s">
        <v>474</v>
      </c>
    </row>
    <row r="303" spans="1:5" ht="15.75">
      <c r="A303" s="188">
        <v>26</v>
      </c>
      <c r="B303" s="193" t="s">
        <v>598</v>
      </c>
      <c r="C303" s="190" t="s">
        <v>373</v>
      </c>
      <c r="D303" s="191">
        <v>9380.58</v>
      </c>
      <c r="E303" s="192" t="s">
        <v>474</v>
      </c>
    </row>
    <row r="304" spans="1:5" ht="15.75">
      <c r="A304" s="188">
        <v>27</v>
      </c>
      <c r="B304" s="193" t="s">
        <v>599</v>
      </c>
      <c r="C304" s="190" t="s">
        <v>373</v>
      </c>
      <c r="D304" s="191">
        <v>5391.18</v>
      </c>
      <c r="E304" s="192" t="s">
        <v>474</v>
      </c>
    </row>
    <row r="305" spans="1:5" ht="15.75">
      <c r="A305" s="188">
        <v>28</v>
      </c>
      <c r="B305" s="193" t="s">
        <v>599</v>
      </c>
      <c r="C305" s="190" t="s">
        <v>373</v>
      </c>
      <c r="D305" s="191">
        <v>5391.18</v>
      </c>
      <c r="E305" s="192" t="s">
        <v>474</v>
      </c>
    </row>
    <row r="306" spans="1:5" ht="15.75">
      <c r="A306" s="188">
        <v>29</v>
      </c>
      <c r="B306" s="193" t="s">
        <v>598</v>
      </c>
      <c r="C306" s="190" t="s">
        <v>373</v>
      </c>
      <c r="D306" s="191">
        <v>6001.18</v>
      </c>
      <c r="E306" s="192" t="s">
        <v>474</v>
      </c>
    </row>
    <row r="307" spans="1:5" ht="15.75">
      <c r="A307" s="188">
        <v>30</v>
      </c>
      <c r="B307" s="193" t="s">
        <v>599</v>
      </c>
      <c r="C307" s="190" t="s">
        <v>373</v>
      </c>
      <c r="D307" s="191">
        <v>4113.84</v>
      </c>
      <c r="E307" s="192" t="s">
        <v>474</v>
      </c>
    </row>
    <row r="308" spans="1:5" ht="31.5">
      <c r="A308" s="188">
        <v>31</v>
      </c>
      <c r="B308" s="193" t="s">
        <v>600</v>
      </c>
      <c r="C308" s="190" t="s">
        <v>373</v>
      </c>
      <c r="D308" s="191">
        <v>4026</v>
      </c>
      <c r="E308" s="192" t="s">
        <v>531</v>
      </c>
    </row>
    <row r="309" spans="1:5" ht="31.5">
      <c r="A309" s="188">
        <v>32</v>
      </c>
      <c r="B309" s="193" t="s">
        <v>600</v>
      </c>
      <c r="C309" s="190" t="s">
        <v>373</v>
      </c>
      <c r="D309" s="191">
        <v>4026</v>
      </c>
      <c r="E309" s="192" t="s">
        <v>531</v>
      </c>
    </row>
    <row r="310" spans="1:5" ht="31.5">
      <c r="A310" s="188">
        <v>33</v>
      </c>
      <c r="B310" s="193" t="s">
        <v>600</v>
      </c>
      <c r="C310" s="190" t="s">
        <v>373</v>
      </c>
      <c r="D310" s="191">
        <v>4026</v>
      </c>
      <c r="E310" s="192" t="s">
        <v>531</v>
      </c>
    </row>
    <row r="311" spans="1:5" ht="31.5">
      <c r="A311" s="188">
        <v>34</v>
      </c>
      <c r="B311" s="199" t="s">
        <v>601</v>
      </c>
      <c r="C311" s="200" t="s">
        <v>373</v>
      </c>
      <c r="D311" s="201">
        <v>5117.9</v>
      </c>
      <c r="E311" s="202" t="s">
        <v>535</v>
      </c>
    </row>
    <row r="312" spans="1:5" ht="15.75" customHeight="1">
      <c r="A312" s="270" t="s">
        <v>579</v>
      </c>
      <c r="B312" s="270"/>
      <c r="C312" s="270"/>
      <c r="D312" s="195">
        <f>SUM(D278:D311)</f>
        <v>182318.68</v>
      </c>
      <c r="E312" s="196"/>
    </row>
    <row r="313" spans="1:5" ht="15.75" customHeight="1">
      <c r="A313" s="203"/>
      <c r="B313" s="203"/>
      <c r="C313" s="203"/>
      <c r="D313" s="197"/>
      <c r="E313" s="198"/>
    </row>
  </sheetData>
  <sheetProtection selectLockedCells="1" selectUnlockedCells="1"/>
  <mergeCells count="3">
    <mergeCell ref="B3:E3"/>
    <mergeCell ref="A275:C275"/>
    <mergeCell ref="A312:C3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2"/>
  <sheetViews>
    <sheetView showGridLines="0" workbookViewId="0" topLeftCell="A1">
      <selection activeCell="A3" sqref="A3"/>
    </sheetView>
  </sheetViews>
  <sheetFormatPr defaultColWidth="9.00390625" defaultRowHeight="15.75"/>
  <cols>
    <col min="1" max="1" width="5.00390625" style="0" customWidth="1"/>
    <col min="2" max="2" width="15.375" style="0" customWidth="1"/>
    <col min="3" max="3" width="14.625" style="0" customWidth="1"/>
    <col min="4" max="5" width="10.875" style="0" customWidth="1"/>
    <col min="6" max="6" width="11.625" style="0" customWidth="1"/>
    <col min="7" max="7" width="11.75390625" style="0" customWidth="1"/>
    <col min="8" max="8" width="8.375" style="0" customWidth="1"/>
    <col min="9" max="9" width="9.625" style="0" customWidth="1"/>
    <col min="10" max="12" width="8.375" style="0" customWidth="1"/>
    <col min="13" max="13" width="11.00390625" style="0" customWidth="1"/>
    <col min="14" max="14" width="7.75390625" style="0" customWidth="1"/>
    <col min="15" max="15" width="9.75390625" style="0" customWidth="1"/>
    <col min="16" max="16" width="14.00390625" style="0" customWidth="1"/>
    <col min="17" max="23" width="8.375" style="0" customWidth="1"/>
    <col min="24" max="24" width="9.25390625" style="0" customWidth="1"/>
    <col min="25" max="25" width="8.375" style="0" customWidth="1"/>
    <col min="26" max="26" width="9.125" style="0" customWidth="1"/>
    <col min="27" max="27" width="8.375" style="0" customWidth="1"/>
    <col min="28" max="28" width="9.50390625" style="0" customWidth="1"/>
    <col min="29" max="16384" width="8.375" style="0" customWidth="1"/>
  </cols>
  <sheetData>
    <row r="1" spans="1:28" s="204" customFormat="1" ht="12.75" customHeight="1">
      <c r="A1" s="271" t="s">
        <v>602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</row>
    <row r="2" spans="1:28" s="204" customFormat="1" ht="12.75" customHeight="1">
      <c r="A2" s="205"/>
      <c r="B2" s="206"/>
      <c r="C2" s="206"/>
      <c r="D2" s="206"/>
      <c r="E2" s="206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208"/>
      <c r="W2" s="208"/>
      <c r="X2" s="209"/>
      <c r="Y2" s="210"/>
      <c r="Z2" s="210"/>
      <c r="AA2" s="210"/>
      <c r="AB2" s="210"/>
    </row>
    <row r="3" spans="1:28" ht="12.75" customHeight="1">
      <c r="A3" s="272" t="s">
        <v>2</v>
      </c>
      <c r="B3" s="273" t="s">
        <v>603</v>
      </c>
      <c r="C3" s="273"/>
      <c r="D3" s="273"/>
      <c r="E3" s="273"/>
      <c r="F3" s="274" t="s">
        <v>604</v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5" t="s">
        <v>605</v>
      </c>
      <c r="V3" s="275"/>
      <c r="W3" s="275"/>
      <c r="X3" s="276" t="s">
        <v>606</v>
      </c>
      <c r="Y3" s="277" t="s">
        <v>607</v>
      </c>
      <c r="Z3" s="277"/>
      <c r="AA3" s="277"/>
      <c r="AB3" s="277"/>
    </row>
    <row r="4" spans="1:28" ht="15.75">
      <c r="A4" s="272"/>
      <c r="B4" s="273"/>
      <c r="C4" s="273"/>
      <c r="D4" s="273"/>
      <c r="E4" s="273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5"/>
      <c r="V4" s="275"/>
      <c r="W4" s="275"/>
      <c r="X4" s="276"/>
      <c r="Y4" s="277"/>
      <c r="Z4" s="277"/>
      <c r="AA4" s="277"/>
      <c r="AB4" s="277"/>
    </row>
    <row r="5" spans="1:28" ht="15.75">
      <c r="A5" s="272"/>
      <c r="B5" s="273"/>
      <c r="C5" s="273"/>
      <c r="D5" s="273"/>
      <c r="E5" s="273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5"/>
      <c r="V5" s="275"/>
      <c r="W5" s="275"/>
      <c r="X5" s="276"/>
      <c r="Y5" s="277"/>
      <c r="Z5" s="277"/>
      <c r="AA5" s="277"/>
      <c r="AB5" s="277"/>
    </row>
    <row r="6" spans="1:28" ht="12.75" customHeight="1">
      <c r="A6" s="272"/>
      <c r="B6" s="273"/>
      <c r="C6" s="273"/>
      <c r="D6" s="273"/>
      <c r="E6" s="273"/>
      <c r="F6" s="278" t="s">
        <v>608</v>
      </c>
      <c r="G6" s="279" t="s">
        <v>609</v>
      </c>
      <c r="H6" s="279" t="s">
        <v>610</v>
      </c>
      <c r="I6" s="279" t="s">
        <v>611</v>
      </c>
      <c r="J6" s="279" t="s">
        <v>612</v>
      </c>
      <c r="K6" s="280" t="s">
        <v>613</v>
      </c>
      <c r="L6" s="279" t="s">
        <v>614</v>
      </c>
      <c r="M6" s="279" t="s">
        <v>615</v>
      </c>
      <c r="N6" s="279" t="s">
        <v>616</v>
      </c>
      <c r="O6" s="281" t="s">
        <v>617</v>
      </c>
      <c r="P6" s="279" t="s">
        <v>618</v>
      </c>
      <c r="Q6" s="279" t="s">
        <v>619</v>
      </c>
      <c r="R6" s="279" t="s">
        <v>620</v>
      </c>
      <c r="S6" s="279" t="s">
        <v>621</v>
      </c>
      <c r="T6" s="280" t="s">
        <v>622</v>
      </c>
      <c r="U6" s="278" t="s">
        <v>623</v>
      </c>
      <c r="V6" s="278" t="s">
        <v>624</v>
      </c>
      <c r="W6" s="278" t="s">
        <v>625</v>
      </c>
      <c r="X6" s="276"/>
      <c r="Y6" s="282" t="s">
        <v>626</v>
      </c>
      <c r="Z6" s="282" t="s">
        <v>627</v>
      </c>
      <c r="AA6" s="282" t="s">
        <v>628</v>
      </c>
      <c r="AB6" s="282" t="s">
        <v>629</v>
      </c>
    </row>
    <row r="7" spans="1:28" ht="12.75" customHeight="1">
      <c r="A7" s="272"/>
      <c r="B7" s="283" t="s">
        <v>630</v>
      </c>
      <c r="C7" s="284" t="s">
        <v>631</v>
      </c>
      <c r="D7" s="284" t="s">
        <v>632</v>
      </c>
      <c r="E7" s="285" t="s">
        <v>633</v>
      </c>
      <c r="F7" s="278"/>
      <c r="G7" s="279"/>
      <c r="H7" s="279"/>
      <c r="I7" s="279"/>
      <c r="J7" s="279"/>
      <c r="K7" s="280"/>
      <c r="L7" s="279"/>
      <c r="M7" s="279"/>
      <c r="N7" s="279"/>
      <c r="O7" s="281"/>
      <c r="P7" s="279"/>
      <c r="Q7" s="279"/>
      <c r="R7" s="279"/>
      <c r="S7" s="279"/>
      <c r="T7" s="280"/>
      <c r="U7" s="278"/>
      <c r="V7" s="278"/>
      <c r="W7" s="278"/>
      <c r="X7" s="276"/>
      <c r="Y7" s="282"/>
      <c r="Z7" s="282"/>
      <c r="AA7" s="282"/>
      <c r="AB7" s="282"/>
    </row>
    <row r="8" spans="1:28" ht="12.75" customHeight="1">
      <c r="A8" s="272"/>
      <c r="B8" s="283"/>
      <c r="C8" s="284"/>
      <c r="D8" s="284"/>
      <c r="E8" s="285"/>
      <c r="F8" s="278"/>
      <c r="G8" s="279"/>
      <c r="H8" s="279"/>
      <c r="I8" s="279"/>
      <c r="J8" s="279"/>
      <c r="K8" s="279" t="s">
        <v>634</v>
      </c>
      <c r="L8" s="279"/>
      <c r="M8" s="279"/>
      <c r="N8" s="279"/>
      <c r="O8" s="281"/>
      <c r="P8" s="279"/>
      <c r="Q8" s="279"/>
      <c r="R8" s="279"/>
      <c r="S8" s="279"/>
      <c r="T8" s="279" t="s">
        <v>635</v>
      </c>
      <c r="U8" s="278"/>
      <c r="V8" s="278"/>
      <c r="W8" s="278"/>
      <c r="X8" s="282" t="s">
        <v>636</v>
      </c>
      <c r="Y8" s="282"/>
      <c r="Z8" s="282"/>
      <c r="AA8" s="282"/>
      <c r="AB8" s="282"/>
    </row>
    <row r="9" spans="1:28" ht="15.75">
      <c r="A9" s="272"/>
      <c r="B9" s="283"/>
      <c r="C9" s="284"/>
      <c r="D9" s="284"/>
      <c r="E9" s="285"/>
      <c r="F9" s="278"/>
      <c r="G9" s="279"/>
      <c r="H9" s="279"/>
      <c r="I9" s="279"/>
      <c r="J9" s="279"/>
      <c r="K9" s="279"/>
      <c r="L9" s="279"/>
      <c r="M9" s="279"/>
      <c r="N9" s="279"/>
      <c r="O9" s="281"/>
      <c r="P9" s="279"/>
      <c r="Q9" s="279"/>
      <c r="R9" s="279"/>
      <c r="S9" s="279"/>
      <c r="T9" s="279"/>
      <c r="U9" s="278"/>
      <c r="V9" s="278"/>
      <c r="W9" s="278"/>
      <c r="X9" s="282"/>
      <c r="Y9" s="282"/>
      <c r="Z9" s="282"/>
      <c r="AA9" s="282"/>
      <c r="AB9" s="282"/>
    </row>
    <row r="10" spans="1:28" ht="33.75">
      <c r="A10" s="211">
        <v>1</v>
      </c>
      <c r="B10" s="212" t="s">
        <v>531</v>
      </c>
      <c r="C10" s="212" t="s">
        <v>637</v>
      </c>
      <c r="D10" s="212">
        <v>631281080</v>
      </c>
      <c r="E10" s="211" t="s">
        <v>638</v>
      </c>
      <c r="F10" s="211" t="s">
        <v>639</v>
      </c>
      <c r="G10" s="211" t="s">
        <v>640</v>
      </c>
      <c r="H10" s="211">
        <v>1999</v>
      </c>
      <c r="I10" s="211" t="s">
        <v>641</v>
      </c>
      <c r="J10" s="211" t="s">
        <v>642</v>
      </c>
      <c r="K10" s="211">
        <v>1108</v>
      </c>
      <c r="L10" s="213" t="s">
        <v>643</v>
      </c>
      <c r="M10" s="211" t="s">
        <v>644</v>
      </c>
      <c r="N10" s="211">
        <v>5</v>
      </c>
      <c r="O10" s="214">
        <v>36284</v>
      </c>
      <c r="P10" s="211" t="s">
        <v>645</v>
      </c>
      <c r="Q10" s="211" t="s">
        <v>644</v>
      </c>
      <c r="R10" s="211" t="s">
        <v>644</v>
      </c>
      <c r="S10" s="215">
        <v>130000</v>
      </c>
      <c r="T10" s="211"/>
      <c r="U10" s="215" t="s">
        <v>646</v>
      </c>
      <c r="V10" s="216" t="s">
        <v>647</v>
      </c>
      <c r="W10" s="217" t="s">
        <v>647</v>
      </c>
      <c r="X10" s="215">
        <v>15000</v>
      </c>
      <c r="Y10" s="211" t="s">
        <v>648</v>
      </c>
      <c r="Z10" s="211" t="s">
        <v>648</v>
      </c>
      <c r="AA10" s="211" t="s">
        <v>648</v>
      </c>
      <c r="AB10" s="211" t="s">
        <v>648</v>
      </c>
    </row>
    <row r="11" spans="1:28" ht="33.75">
      <c r="A11" s="211">
        <v>2</v>
      </c>
      <c r="B11" s="212" t="s">
        <v>531</v>
      </c>
      <c r="C11" s="212" t="s">
        <v>637</v>
      </c>
      <c r="D11" s="212">
        <v>631281080</v>
      </c>
      <c r="E11" s="211" t="s">
        <v>638</v>
      </c>
      <c r="F11" s="211" t="s">
        <v>649</v>
      </c>
      <c r="G11" s="211" t="s">
        <v>640</v>
      </c>
      <c r="H11" s="211">
        <v>2000</v>
      </c>
      <c r="I11" s="211" t="s">
        <v>641</v>
      </c>
      <c r="J11" s="211" t="s">
        <v>650</v>
      </c>
      <c r="K11" s="211" t="s">
        <v>651</v>
      </c>
      <c r="L11" s="213" t="s">
        <v>652</v>
      </c>
      <c r="M11" s="211" t="s">
        <v>644</v>
      </c>
      <c r="N11" s="211">
        <v>5</v>
      </c>
      <c r="O11" s="214">
        <v>36567</v>
      </c>
      <c r="P11" s="211" t="s">
        <v>645</v>
      </c>
      <c r="Q11" s="211" t="s">
        <v>644</v>
      </c>
      <c r="R11" s="211" t="s">
        <v>644</v>
      </c>
      <c r="S11" s="215">
        <v>128000</v>
      </c>
      <c r="T11" s="211"/>
      <c r="U11" s="215" t="s">
        <v>653</v>
      </c>
      <c r="V11" s="216" t="s">
        <v>647</v>
      </c>
      <c r="W11" s="217" t="s">
        <v>647</v>
      </c>
      <c r="X11" s="215">
        <v>15000</v>
      </c>
      <c r="Y11" s="211" t="s">
        <v>648</v>
      </c>
      <c r="Z11" s="211" t="s">
        <v>648</v>
      </c>
      <c r="AA11" s="211" t="s">
        <v>648</v>
      </c>
      <c r="AB11" s="211" t="s">
        <v>648</v>
      </c>
    </row>
    <row r="12" spans="1:28" ht="33.75">
      <c r="A12" s="211">
        <v>3</v>
      </c>
      <c r="B12" s="212" t="s">
        <v>531</v>
      </c>
      <c r="C12" s="212" t="s">
        <v>637</v>
      </c>
      <c r="D12" s="212">
        <v>631281080</v>
      </c>
      <c r="E12" s="211" t="s">
        <v>638</v>
      </c>
      <c r="F12" s="211" t="s">
        <v>654</v>
      </c>
      <c r="G12" s="211" t="s">
        <v>640</v>
      </c>
      <c r="H12" s="211">
        <v>2007</v>
      </c>
      <c r="I12" s="211" t="s">
        <v>641</v>
      </c>
      <c r="J12" s="211" t="s">
        <v>655</v>
      </c>
      <c r="K12" s="211" t="s">
        <v>656</v>
      </c>
      <c r="L12" s="213" t="s">
        <v>657</v>
      </c>
      <c r="M12" s="211" t="s">
        <v>644</v>
      </c>
      <c r="N12" s="211">
        <v>5</v>
      </c>
      <c r="O12" s="214">
        <v>39434</v>
      </c>
      <c r="P12" s="211" t="s">
        <v>658</v>
      </c>
      <c r="Q12" s="211" t="s">
        <v>659</v>
      </c>
      <c r="R12" s="211" t="s">
        <v>644</v>
      </c>
      <c r="S12" s="215">
        <v>13500</v>
      </c>
      <c r="T12" s="211"/>
      <c r="U12" s="215" t="s">
        <v>660</v>
      </c>
      <c r="V12" s="216" t="s">
        <v>647</v>
      </c>
      <c r="W12" s="217" t="s">
        <v>647</v>
      </c>
      <c r="X12" s="215">
        <v>15000</v>
      </c>
      <c r="Y12" s="211" t="s">
        <v>648</v>
      </c>
      <c r="Z12" s="211" t="s">
        <v>648</v>
      </c>
      <c r="AA12" s="211" t="s">
        <v>648</v>
      </c>
      <c r="AB12" s="211" t="s">
        <v>648</v>
      </c>
    </row>
    <row r="13" spans="1:28" ht="33.75">
      <c r="A13" s="211">
        <v>4</v>
      </c>
      <c r="B13" s="212" t="s">
        <v>531</v>
      </c>
      <c r="C13" s="212" t="s">
        <v>637</v>
      </c>
      <c r="D13" s="212">
        <v>631281080</v>
      </c>
      <c r="E13" s="211" t="s">
        <v>638</v>
      </c>
      <c r="F13" s="211" t="s">
        <v>661</v>
      </c>
      <c r="G13" s="211" t="s">
        <v>640</v>
      </c>
      <c r="H13" s="211">
        <v>2007</v>
      </c>
      <c r="I13" s="211" t="s">
        <v>641</v>
      </c>
      <c r="J13" s="211" t="s">
        <v>655</v>
      </c>
      <c r="K13" s="211" t="s">
        <v>656</v>
      </c>
      <c r="L13" s="213" t="s">
        <v>662</v>
      </c>
      <c r="M13" s="211" t="s">
        <v>644</v>
      </c>
      <c r="N13" s="211">
        <v>5</v>
      </c>
      <c r="O13" s="214">
        <v>39434</v>
      </c>
      <c r="P13" s="211" t="s">
        <v>658</v>
      </c>
      <c r="Q13" s="211" t="s">
        <v>659</v>
      </c>
      <c r="R13" s="211" t="s">
        <v>644</v>
      </c>
      <c r="S13" s="215">
        <v>11500</v>
      </c>
      <c r="T13" s="211"/>
      <c r="U13" s="215" t="s">
        <v>660</v>
      </c>
      <c r="V13" s="216" t="s">
        <v>647</v>
      </c>
      <c r="W13" s="217" t="s">
        <v>647</v>
      </c>
      <c r="X13" s="215">
        <v>15000</v>
      </c>
      <c r="Y13" s="211" t="s">
        <v>648</v>
      </c>
      <c r="Z13" s="211" t="s">
        <v>648</v>
      </c>
      <c r="AA13" s="211" t="s">
        <v>648</v>
      </c>
      <c r="AB13" s="211" t="s">
        <v>648</v>
      </c>
    </row>
    <row r="14" spans="1:28" ht="33.75">
      <c r="A14" s="211">
        <v>5</v>
      </c>
      <c r="B14" s="212" t="s">
        <v>531</v>
      </c>
      <c r="C14" s="212" t="s">
        <v>637</v>
      </c>
      <c r="D14" s="212">
        <v>631281080</v>
      </c>
      <c r="E14" s="211" t="s">
        <v>638</v>
      </c>
      <c r="F14" s="211" t="s">
        <v>663</v>
      </c>
      <c r="G14" s="211" t="s">
        <v>640</v>
      </c>
      <c r="H14" s="211">
        <v>2006</v>
      </c>
      <c r="I14" s="211" t="s">
        <v>641</v>
      </c>
      <c r="J14" s="211" t="s">
        <v>655</v>
      </c>
      <c r="K14" s="211" t="s">
        <v>656</v>
      </c>
      <c r="L14" s="213" t="s">
        <v>664</v>
      </c>
      <c r="M14" s="211" t="s">
        <v>644</v>
      </c>
      <c r="N14" s="211">
        <v>5</v>
      </c>
      <c r="O14" s="214">
        <v>38778</v>
      </c>
      <c r="P14" s="211" t="s">
        <v>645</v>
      </c>
      <c r="Q14" s="211" t="s">
        <v>644</v>
      </c>
      <c r="R14" s="211" t="s">
        <v>644</v>
      </c>
      <c r="S14" s="215">
        <v>43000</v>
      </c>
      <c r="T14" s="211"/>
      <c r="U14" s="215" t="s">
        <v>665</v>
      </c>
      <c r="V14" s="216" t="s">
        <v>647</v>
      </c>
      <c r="W14" s="217" t="s">
        <v>647</v>
      </c>
      <c r="X14" s="215">
        <v>15000</v>
      </c>
      <c r="Y14" s="211" t="s">
        <v>648</v>
      </c>
      <c r="Z14" s="211" t="s">
        <v>648</v>
      </c>
      <c r="AA14" s="211" t="s">
        <v>648</v>
      </c>
      <c r="AB14" s="211" t="s">
        <v>648</v>
      </c>
    </row>
    <row r="15" spans="1:28" ht="33.75">
      <c r="A15" s="211">
        <v>6</v>
      </c>
      <c r="B15" s="212" t="s">
        <v>531</v>
      </c>
      <c r="C15" s="212" t="s">
        <v>637</v>
      </c>
      <c r="D15" s="212">
        <v>631281080</v>
      </c>
      <c r="E15" s="211" t="s">
        <v>638</v>
      </c>
      <c r="F15" s="211" t="s">
        <v>666</v>
      </c>
      <c r="G15" s="211" t="s">
        <v>667</v>
      </c>
      <c r="H15" s="211">
        <v>2005</v>
      </c>
      <c r="I15" s="211" t="s">
        <v>641</v>
      </c>
      <c r="J15" s="211" t="s">
        <v>668</v>
      </c>
      <c r="K15" s="211" t="s">
        <v>669</v>
      </c>
      <c r="L15" s="213" t="s">
        <v>670</v>
      </c>
      <c r="M15" s="211">
        <v>950</v>
      </c>
      <c r="N15" s="211">
        <v>9</v>
      </c>
      <c r="O15" s="214">
        <v>38782</v>
      </c>
      <c r="P15" s="211" t="s">
        <v>671</v>
      </c>
      <c r="Q15" s="211" t="s">
        <v>644</v>
      </c>
      <c r="R15" s="211" t="s">
        <v>644</v>
      </c>
      <c r="S15" s="215">
        <v>109800</v>
      </c>
      <c r="T15" s="211"/>
      <c r="U15" s="215" t="s">
        <v>672</v>
      </c>
      <c r="V15" s="216" t="s">
        <v>647</v>
      </c>
      <c r="W15" s="217" t="s">
        <v>647</v>
      </c>
      <c r="X15" s="215">
        <v>15000</v>
      </c>
      <c r="Y15" s="211" t="s">
        <v>648</v>
      </c>
      <c r="Z15" s="211" t="s">
        <v>648</v>
      </c>
      <c r="AA15" s="211" t="s">
        <v>648</v>
      </c>
      <c r="AB15" s="211" t="s">
        <v>648</v>
      </c>
    </row>
    <row r="16" spans="1:28" ht="33.75">
      <c r="A16" s="211">
        <v>7</v>
      </c>
      <c r="B16" s="212" t="s">
        <v>531</v>
      </c>
      <c r="C16" s="212" t="s">
        <v>637</v>
      </c>
      <c r="D16" s="212">
        <v>631281080</v>
      </c>
      <c r="E16" s="211" t="s">
        <v>638</v>
      </c>
      <c r="F16" s="211" t="s">
        <v>673</v>
      </c>
      <c r="G16" s="211" t="s">
        <v>640</v>
      </c>
      <c r="H16" s="211">
        <v>2002</v>
      </c>
      <c r="I16" s="211" t="s">
        <v>674</v>
      </c>
      <c r="J16" s="211" t="s">
        <v>675</v>
      </c>
      <c r="K16" s="211" t="s">
        <v>676</v>
      </c>
      <c r="L16" s="213" t="s">
        <v>677</v>
      </c>
      <c r="M16" s="211" t="s">
        <v>644</v>
      </c>
      <c r="N16" s="211">
        <v>5</v>
      </c>
      <c r="O16" s="214">
        <v>37525</v>
      </c>
      <c r="P16" s="211" t="s">
        <v>678</v>
      </c>
      <c r="Q16" s="211" t="s">
        <v>659</v>
      </c>
      <c r="R16" s="211" t="s">
        <v>644</v>
      </c>
      <c r="S16" s="215">
        <v>140000</v>
      </c>
      <c r="T16" s="211"/>
      <c r="U16" s="215" t="s">
        <v>679</v>
      </c>
      <c r="V16" s="216" t="s">
        <v>647</v>
      </c>
      <c r="W16" s="217" t="s">
        <v>647</v>
      </c>
      <c r="X16" s="215">
        <v>15000</v>
      </c>
      <c r="Y16" s="211" t="s">
        <v>648</v>
      </c>
      <c r="Z16" s="211" t="s">
        <v>648</v>
      </c>
      <c r="AA16" s="211" t="s">
        <v>648</v>
      </c>
      <c r="AB16" s="211" t="s">
        <v>648</v>
      </c>
    </row>
    <row r="17" spans="1:28" ht="33.75">
      <c r="A17" s="211">
        <v>8</v>
      </c>
      <c r="B17" s="212" t="s">
        <v>531</v>
      </c>
      <c r="C17" s="212" t="s">
        <v>637</v>
      </c>
      <c r="D17" s="212">
        <v>631281080</v>
      </c>
      <c r="E17" s="211" t="s">
        <v>638</v>
      </c>
      <c r="F17" s="211" t="s">
        <v>680</v>
      </c>
      <c r="G17" s="211" t="s">
        <v>667</v>
      </c>
      <c r="H17" s="211">
        <v>2003</v>
      </c>
      <c r="I17" s="211" t="s">
        <v>681</v>
      </c>
      <c r="J17" s="211" t="s">
        <v>682</v>
      </c>
      <c r="K17" s="211" t="s">
        <v>683</v>
      </c>
      <c r="L17" s="213" t="s">
        <v>684</v>
      </c>
      <c r="M17" s="211">
        <v>1020</v>
      </c>
      <c r="N17" s="211">
        <v>6</v>
      </c>
      <c r="O17" s="214">
        <v>38084</v>
      </c>
      <c r="P17" s="211" t="s">
        <v>685</v>
      </c>
      <c r="Q17" s="211" t="s">
        <v>644</v>
      </c>
      <c r="R17" s="211" t="s">
        <v>644</v>
      </c>
      <c r="S17" s="215">
        <v>157000</v>
      </c>
      <c r="T17" s="211"/>
      <c r="U17" s="215" t="s">
        <v>686</v>
      </c>
      <c r="V17" s="216" t="s">
        <v>647</v>
      </c>
      <c r="W17" s="217" t="s">
        <v>647</v>
      </c>
      <c r="X17" s="215">
        <v>15000</v>
      </c>
      <c r="Y17" s="211" t="s">
        <v>648</v>
      </c>
      <c r="Z17" s="211" t="s">
        <v>648</v>
      </c>
      <c r="AA17" s="211" t="s">
        <v>648</v>
      </c>
      <c r="AB17" s="211" t="s">
        <v>648</v>
      </c>
    </row>
    <row r="18" spans="1:28" s="204" customFormat="1" ht="33.75">
      <c r="A18" s="211">
        <v>9</v>
      </c>
      <c r="B18" s="212" t="s">
        <v>531</v>
      </c>
      <c r="C18" s="212" t="s">
        <v>637</v>
      </c>
      <c r="D18" s="212">
        <v>631281080</v>
      </c>
      <c r="E18" s="211" t="s">
        <v>638</v>
      </c>
      <c r="F18" s="211" t="s">
        <v>687</v>
      </c>
      <c r="G18" s="211" t="s">
        <v>688</v>
      </c>
      <c r="H18" s="211">
        <v>1974</v>
      </c>
      <c r="I18" s="211" t="s">
        <v>689</v>
      </c>
      <c r="J18" s="211" t="s">
        <v>690</v>
      </c>
      <c r="K18" s="211">
        <v>4562</v>
      </c>
      <c r="L18" s="213" t="s">
        <v>691</v>
      </c>
      <c r="M18" s="211" t="s">
        <v>644</v>
      </c>
      <c r="N18" s="211">
        <v>2</v>
      </c>
      <c r="O18" s="214">
        <v>27372</v>
      </c>
      <c r="P18" s="211" t="s">
        <v>685</v>
      </c>
      <c r="Q18" s="211" t="s">
        <v>644</v>
      </c>
      <c r="R18" s="211" t="s">
        <v>644</v>
      </c>
      <c r="S18" s="215">
        <v>1020</v>
      </c>
      <c r="T18" s="211"/>
      <c r="U18" s="215" t="s">
        <v>692</v>
      </c>
      <c r="V18" s="216" t="s">
        <v>647</v>
      </c>
      <c r="W18" s="217" t="s">
        <v>647</v>
      </c>
      <c r="X18" s="215">
        <v>15000</v>
      </c>
      <c r="Y18" s="211" t="s">
        <v>648</v>
      </c>
      <c r="Z18" s="211" t="s">
        <v>648</v>
      </c>
      <c r="AA18" s="211" t="s">
        <v>648</v>
      </c>
      <c r="AB18" s="211" t="s">
        <v>647</v>
      </c>
    </row>
    <row r="19" spans="1:28" s="204" customFormat="1" ht="33.75">
      <c r="A19" s="211">
        <v>10</v>
      </c>
      <c r="B19" s="212" t="s">
        <v>531</v>
      </c>
      <c r="C19" s="212" t="s">
        <v>637</v>
      </c>
      <c r="D19" s="212">
        <v>631281080</v>
      </c>
      <c r="E19" s="211" t="s">
        <v>638</v>
      </c>
      <c r="F19" s="211" t="s">
        <v>693</v>
      </c>
      <c r="G19" s="211" t="s">
        <v>688</v>
      </c>
      <c r="H19" s="211">
        <v>2002</v>
      </c>
      <c r="I19" s="211" t="s">
        <v>694</v>
      </c>
      <c r="J19" s="211">
        <v>5320</v>
      </c>
      <c r="K19" s="211">
        <v>3922</v>
      </c>
      <c r="L19" s="213" t="s">
        <v>695</v>
      </c>
      <c r="M19" s="211">
        <v>8500</v>
      </c>
      <c r="N19" s="211">
        <v>3</v>
      </c>
      <c r="O19" s="214">
        <v>37518</v>
      </c>
      <c r="P19" s="211" t="s">
        <v>685</v>
      </c>
      <c r="Q19" s="211" t="s">
        <v>644</v>
      </c>
      <c r="R19" s="211" t="s">
        <v>644</v>
      </c>
      <c r="S19" s="215">
        <v>7100</v>
      </c>
      <c r="T19" s="211"/>
      <c r="U19" s="215" t="s">
        <v>696</v>
      </c>
      <c r="V19" s="216" t="s">
        <v>647</v>
      </c>
      <c r="W19" s="217" t="s">
        <v>647</v>
      </c>
      <c r="X19" s="215">
        <v>15000</v>
      </c>
      <c r="Y19" s="211" t="s">
        <v>648</v>
      </c>
      <c r="Z19" s="211" t="s">
        <v>648</v>
      </c>
      <c r="AA19" s="211" t="s">
        <v>648</v>
      </c>
      <c r="AB19" s="211" t="s">
        <v>647</v>
      </c>
    </row>
    <row r="20" spans="1:28" s="204" customFormat="1" ht="33.75">
      <c r="A20" s="211">
        <v>11</v>
      </c>
      <c r="B20" s="212" t="s">
        <v>531</v>
      </c>
      <c r="C20" s="212" t="s">
        <v>637</v>
      </c>
      <c r="D20" s="212">
        <v>631281080</v>
      </c>
      <c r="E20" s="211" t="s">
        <v>638</v>
      </c>
      <c r="F20" s="211" t="s">
        <v>697</v>
      </c>
      <c r="G20" s="211" t="s">
        <v>688</v>
      </c>
      <c r="H20" s="211">
        <v>2001</v>
      </c>
      <c r="I20" s="211" t="s">
        <v>694</v>
      </c>
      <c r="J20" s="211">
        <v>5320</v>
      </c>
      <c r="K20" s="211" t="s">
        <v>698</v>
      </c>
      <c r="L20" s="213" t="s">
        <v>699</v>
      </c>
      <c r="M20" s="211">
        <v>8500</v>
      </c>
      <c r="N20" s="211">
        <v>3</v>
      </c>
      <c r="O20" s="214">
        <v>37216</v>
      </c>
      <c r="P20" s="211" t="s">
        <v>685</v>
      </c>
      <c r="Q20" s="211" t="s">
        <v>644</v>
      </c>
      <c r="R20" s="211" t="s">
        <v>644</v>
      </c>
      <c r="S20" s="215">
        <v>8200</v>
      </c>
      <c r="T20" s="211"/>
      <c r="U20" s="215" t="s">
        <v>700</v>
      </c>
      <c r="V20" s="216" t="s">
        <v>647</v>
      </c>
      <c r="W20" s="217" t="s">
        <v>647</v>
      </c>
      <c r="X20" s="215">
        <v>15000</v>
      </c>
      <c r="Y20" s="211" t="s">
        <v>648</v>
      </c>
      <c r="Z20" s="211" t="s">
        <v>648</v>
      </c>
      <c r="AA20" s="211" t="s">
        <v>648</v>
      </c>
      <c r="AB20" s="211" t="s">
        <v>647</v>
      </c>
    </row>
    <row r="21" spans="1:28" s="204" customFormat="1" ht="33.75">
      <c r="A21" s="211">
        <v>12</v>
      </c>
      <c r="B21" s="212" t="s">
        <v>531</v>
      </c>
      <c r="C21" s="212" t="s">
        <v>637</v>
      </c>
      <c r="D21" s="212">
        <v>631281080</v>
      </c>
      <c r="E21" s="211" t="s">
        <v>638</v>
      </c>
      <c r="F21" s="211" t="s">
        <v>701</v>
      </c>
      <c r="G21" s="211" t="s">
        <v>702</v>
      </c>
      <c r="H21" s="211">
        <v>2008</v>
      </c>
      <c r="I21" s="211" t="s">
        <v>703</v>
      </c>
      <c r="J21" s="211" t="s">
        <v>704</v>
      </c>
      <c r="K21" s="211" t="s">
        <v>644</v>
      </c>
      <c r="L21" s="213" t="s">
        <v>705</v>
      </c>
      <c r="M21" s="211">
        <v>8000</v>
      </c>
      <c r="N21" s="211" t="s">
        <v>644</v>
      </c>
      <c r="O21" s="214">
        <v>39797</v>
      </c>
      <c r="P21" s="211" t="s">
        <v>644</v>
      </c>
      <c r="Q21" s="211" t="s">
        <v>644</v>
      </c>
      <c r="R21" s="211" t="s">
        <v>644</v>
      </c>
      <c r="S21" s="215" t="s">
        <v>644</v>
      </c>
      <c r="T21" s="211"/>
      <c r="U21" s="215" t="s">
        <v>706</v>
      </c>
      <c r="V21" s="216" t="s">
        <v>647</v>
      </c>
      <c r="W21" s="217" t="s">
        <v>647</v>
      </c>
      <c r="X21" s="215" t="s">
        <v>647</v>
      </c>
      <c r="Y21" s="211" t="s">
        <v>648</v>
      </c>
      <c r="Z21" s="211" t="s">
        <v>648</v>
      </c>
      <c r="AA21" s="211" t="s">
        <v>647</v>
      </c>
      <c r="AB21" s="211" t="s">
        <v>647</v>
      </c>
    </row>
    <row r="22" spans="1:28" s="204" customFormat="1" ht="33.75">
      <c r="A22" s="211">
        <v>13</v>
      </c>
      <c r="B22" s="212" t="s">
        <v>531</v>
      </c>
      <c r="C22" s="212" t="s">
        <v>637</v>
      </c>
      <c r="D22" s="212">
        <v>631281080</v>
      </c>
      <c r="E22" s="211" t="s">
        <v>638</v>
      </c>
      <c r="F22" s="211" t="s">
        <v>707</v>
      </c>
      <c r="G22" s="211" t="s">
        <v>708</v>
      </c>
      <c r="H22" s="211">
        <v>2007</v>
      </c>
      <c r="I22" s="211" t="s">
        <v>709</v>
      </c>
      <c r="J22" s="211" t="s">
        <v>710</v>
      </c>
      <c r="K22" s="211" t="s">
        <v>644</v>
      </c>
      <c r="L22" s="213" t="s">
        <v>711</v>
      </c>
      <c r="M22" s="211">
        <v>350</v>
      </c>
      <c r="N22" s="211" t="s">
        <v>644</v>
      </c>
      <c r="O22" s="214">
        <v>39400</v>
      </c>
      <c r="P22" s="211" t="s">
        <v>644</v>
      </c>
      <c r="Q22" s="211" t="s">
        <v>644</v>
      </c>
      <c r="R22" s="211" t="s">
        <v>644</v>
      </c>
      <c r="S22" s="215" t="s">
        <v>644</v>
      </c>
      <c r="T22" s="211"/>
      <c r="U22" s="215" t="s">
        <v>712</v>
      </c>
      <c r="V22" s="216" t="s">
        <v>647</v>
      </c>
      <c r="W22" s="217" t="s">
        <v>647</v>
      </c>
      <c r="X22" s="215" t="s">
        <v>647</v>
      </c>
      <c r="Y22" s="211" t="s">
        <v>648</v>
      </c>
      <c r="Z22" s="211" t="s">
        <v>648</v>
      </c>
      <c r="AA22" s="211" t="s">
        <v>647</v>
      </c>
      <c r="AB22" s="211" t="s">
        <v>647</v>
      </c>
    </row>
    <row r="23" spans="1:28" s="204" customFormat="1" ht="33.75">
      <c r="A23" s="211">
        <v>14</v>
      </c>
      <c r="B23" s="212" t="s">
        <v>531</v>
      </c>
      <c r="C23" s="212" t="s">
        <v>637</v>
      </c>
      <c r="D23" s="212">
        <v>631281080</v>
      </c>
      <c r="E23" s="211" t="s">
        <v>638</v>
      </c>
      <c r="F23" s="211" t="s">
        <v>713</v>
      </c>
      <c r="G23" s="211" t="s">
        <v>714</v>
      </c>
      <c r="H23" s="211">
        <v>2002</v>
      </c>
      <c r="I23" s="211" t="s">
        <v>715</v>
      </c>
      <c r="J23" s="211" t="s">
        <v>716</v>
      </c>
      <c r="K23" s="211" t="s">
        <v>644</v>
      </c>
      <c r="L23" s="213" t="s">
        <v>717</v>
      </c>
      <c r="M23" s="211">
        <v>6000</v>
      </c>
      <c r="N23" s="211" t="s">
        <v>644</v>
      </c>
      <c r="O23" s="214">
        <v>37630</v>
      </c>
      <c r="P23" s="211" t="s">
        <v>644</v>
      </c>
      <c r="Q23" s="211" t="s">
        <v>644</v>
      </c>
      <c r="R23" s="211" t="s">
        <v>644</v>
      </c>
      <c r="S23" s="215" t="s">
        <v>644</v>
      </c>
      <c r="T23" s="211"/>
      <c r="U23" s="215" t="s">
        <v>718</v>
      </c>
      <c r="V23" s="216" t="s">
        <v>647</v>
      </c>
      <c r="W23" s="217" t="s">
        <v>647</v>
      </c>
      <c r="X23" s="215" t="s">
        <v>647</v>
      </c>
      <c r="Y23" s="211" t="s">
        <v>648</v>
      </c>
      <c r="Z23" s="211" t="s">
        <v>648</v>
      </c>
      <c r="AA23" s="211" t="s">
        <v>647</v>
      </c>
      <c r="AB23" s="211" t="s">
        <v>647</v>
      </c>
    </row>
    <row r="24" spans="1:28" s="204" customFormat="1" ht="33.75">
      <c r="A24" s="211">
        <v>15</v>
      </c>
      <c r="B24" s="212" t="s">
        <v>531</v>
      </c>
      <c r="C24" s="212" t="s">
        <v>637</v>
      </c>
      <c r="D24" s="212">
        <v>631281080</v>
      </c>
      <c r="E24" s="211" t="s">
        <v>638</v>
      </c>
      <c r="F24" s="211" t="s">
        <v>719</v>
      </c>
      <c r="G24" s="211" t="s">
        <v>720</v>
      </c>
      <c r="H24" s="211">
        <v>2006</v>
      </c>
      <c r="I24" s="211" t="s">
        <v>721</v>
      </c>
      <c r="J24" s="211" t="s">
        <v>722</v>
      </c>
      <c r="K24" s="211" t="s">
        <v>644</v>
      </c>
      <c r="L24" s="213" t="s">
        <v>723</v>
      </c>
      <c r="M24" s="211" t="s">
        <v>644</v>
      </c>
      <c r="N24" s="211" t="s">
        <v>644</v>
      </c>
      <c r="O24" s="214">
        <v>39086</v>
      </c>
      <c r="P24" s="211" t="s">
        <v>644</v>
      </c>
      <c r="Q24" s="211" t="s">
        <v>644</v>
      </c>
      <c r="R24" s="211" t="s">
        <v>644</v>
      </c>
      <c r="S24" s="215" t="s">
        <v>644</v>
      </c>
      <c r="T24" s="211"/>
      <c r="U24" s="215" t="s">
        <v>724</v>
      </c>
      <c r="V24" s="216" t="s">
        <v>647</v>
      </c>
      <c r="W24" s="217" t="s">
        <v>647</v>
      </c>
      <c r="X24" s="215" t="s">
        <v>647</v>
      </c>
      <c r="Y24" s="211" t="s">
        <v>648</v>
      </c>
      <c r="Z24" s="211" t="s">
        <v>648</v>
      </c>
      <c r="AA24" s="211" t="s">
        <v>647</v>
      </c>
      <c r="AB24" s="211" t="s">
        <v>647</v>
      </c>
    </row>
    <row r="25" spans="1:28" s="204" customFormat="1" ht="33.75">
      <c r="A25" s="211">
        <v>16</v>
      </c>
      <c r="B25" s="212" t="s">
        <v>531</v>
      </c>
      <c r="C25" s="212" t="s">
        <v>637</v>
      </c>
      <c r="D25" s="212">
        <v>631281080</v>
      </c>
      <c r="E25" s="211" t="s">
        <v>638</v>
      </c>
      <c r="F25" s="211" t="s">
        <v>74</v>
      </c>
      <c r="G25" s="211" t="s">
        <v>725</v>
      </c>
      <c r="H25" s="211">
        <v>2007</v>
      </c>
      <c r="I25" s="211" t="s">
        <v>726</v>
      </c>
      <c r="J25" s="211" t="s">
        <v>727</v>
      </c>
      <c r="K25" s="211">
        <v>16.2</v>
      </c>
      <c r="L25" s="213" t="s">
        <v>728</v>
      </c>
      <c r="M25" s="211" t="s">
        <v>644</v>
      </c>
      <c r="N25" s="211">
        <v>1</v>
      </c>
      <c r="O25" s="214" t="s">
        <v>644</v>
      </c>
      <c r="P25" s="211" t="s">
        <v>644</v>
      </c>
      <c r="Q25" s="211" t="s">
        <v>644</v>
      </c>
      <c r="R25" s="211" t="s">
        <v>644</v>
      </c>
      <c r="S25" s="215" t="s">
        <v>644</v>
      </c>
      <c r="T25" s="211"/>
      <c r="U25" s="215" t="s">
        <v>729</v>
      </c>
      <c r="V25" s="216" t="s">
        <v>647</v>
      </c>
      <c r="W25" s="217" t="s">
        <v>647</v>
      </c>
      <c r="X25" s="215">
        <v>15000</v>
      </c>
      <c r="Y25" s="211" t="s">
        <v>648</v>
      </c>
      <c r="Z25" s="211" t="s">
        <v>648</v>
      </c>
      <c r="AA25" s="211" t="s">
        <v>648</v>
      </c>
      <c r="AB25" s="211" t="s">
        <v>647</v>
      </c>
    </row>
    <row r="26" spans="1:28" s="204" customFormat="1" ht="33.75">
      <c r="A26" s="211">
        <v>17</v>
      </c>
      <c r="B26" s="212" t="s">
        <v>531</v>
      </c>
      <c r="C26" s="212" t="s">
        <v>637</v>
      </c>
      <c r="D26" s="212">
        <v>631281080</v>
      </c>
      <c r="E26" s="211" t="s">
        <v>638</v>
      </c>
      <c r="F26" s="211" t="s">
        <v>730</v>
      </c>
      <c r="G26" s="211" t="s">
        <v>731</v>
      </c>
      <c r="H26" s="211">
        <v>2002</v>
      </c>
      <c r="I26" s="211" t="s">
        <v>732</v>
      </c>
      <c r="J26" s="211" t="s">
        <v>733</v>
      </c>
      <c r="K26" s="211" t="s">
        <v>644</v>
      </c>
      <c r="L26" s="213" t="s">
        <v>734</v>
      </c>
      <c r="M26" s="211" t="s">
        <v>644</v>
      </c>
      <c r="N26" s="211" t="s">
        <v>644</v>
      </c>
      <c r="O26" s="214">
        <v>37531</v>
      </c>
      <c r="P26" s="211" t="s">
        <v>644</v>
      </c>
      <c r="Q26" s="211" t="s">
        <v>644</v>
      </c>
      <c r="R26" s="211" t="s">
        <v>644</v>
      </c>
      <c r="S26" s="215" t="s">
        <v>644</v>
      </c>
      <c r="T26" s="211"/>
      <c r="U26" s="215" t="s">
        <v>735</v>
      </c>
      <c r="V26" s="216" t="s">
        <v>647</v>
      </c>
      <c r="W26" s="217" t="s">
        <v>647</v>
      </c>
      <c r="X26" s="215" t="s">
        <v>647</v>
      </c>
      <c r="Y26" s="211" t="s">
        <v>648</v>
      </c>
      <c r="Z26" s="211" t="s">
        <v>648</v>
      </c>
      <c r="AA26" s="211" t="s">
        <v>647</v>
      </c>
      <c r="AB26" s="211" t="s">
        <v>647</v>
      </c>
    </row>
    <row r="27" spans="1:28" s="204" customFormat="1" ht="33.75">
      <c r="A27" s="211">
        <v>18</v>
      </c>
      <c r="B27" s="212" t="s">
        <v>531</v>
      </c>
      <c r="C27" s="212" t="s">
        <v>637</v>
      </c>
      <c r="D27" s="212">
        <v>631281080</v>
      </c>
      <c r="E27" s="211" t="s">
        <v>638</v>
      </c>
      <c r="F27" s="211" t="s">
        <v>736</v>
      </c>
      <c r="G27" s="211" t="s">
        <v>731</v>
      </c>
      <c r="H27" s="211">
        <v>2006</v>
      </c>
      <c r="I27" s="211" t="s">
        <v>732</v>
      </c>
      <c r="J27" s="211" t="s">
        <v>733</v>
      </c>
      <c r="K27" s="211" t="s">
        <v>644</v>
      </c>
      <c r="L27" s="213" t="s">
        <v>737</v>
      </c>
      <c r="M27" s="211" t="s">
        <v>644</v>
      </c>
      <c r="N27" s="211" t="s">
        <v>644</v>
      </c>
      <c r="O27" s="214">
        <v>38954</v>
      </c>
      <c r="P27" s="211" t="s">
        <v>644</v>
      </c>
      <c r="Q27" s="211" t="s">
        <v>644</v>
      </c>
      <c r="R27" s="211" t="s">
        <v>644</v>
      </c>
      <c r="S27" s="215" t="s">
        <v>644</v>
      </c>
      <c r="T27" s="211"/>
      <c r="U27" s="215" t="s">
        <v>738</v>
      </c>
      <c r="V27" s="216" t="s">
        <v>647</v>
      </c>
      <c r="W27" s="217" t="s">
        <v>647</v>
      </c>
      <c r="X27" s="215" t="s">
        <v>647</v>
      </c>
      <c r="Y27" s="211" t="s">
        <v>648</v>
      </c>
      <c r="Z27" s="211" t="s">
        <v>648</v>
      </c>
      <c r="AA27" s="211" t="s">
        <v>647</v>
      </c>
      <c r="AB27" s="211" t="s">
        <v>647</v>
      </c>
    </row>
    <row r="28" spans="1:28" s="204" customFormat="1" ht="33.75">
      <c r="A28" s="211">
        <v>19</v>
      </c>
      <c r="B28" s="212" t="s">
        <v>531</v>
      </c>
      <c r="C28" s="212" t="s">
        <v>637</v>
      </c>
      <c r="D28" s="212">
        <v>631281080</v>
      </c>
      <c r="E28" s="211" t="s">
        <v>638</v>
      </c>
      <c r="F28" s="211" t="s">
        <v>74</v>
      </c>
      <c r="G28" s="211" t="s">
        <v>739</v>
      </c>
      <c r="H28" s="211">
        <v>2007</v>
      </c>
      <c r="I28" s="211" t="s">
        <v>740</v>
      </c>
      <c r="J28" s="211" t="s">
        <v>741</v>
      </c>
      <c r="K28" s="211" t="s">
        <v>644</v>
      </c>
      <c r="L28" s="213" t="s">
        <v>742</v>
      </c>
      <c r="M28" s="211" t="s">
        <v>644</v>
      </c>
      <c r="N28" s="211" t="s">
        <v>644</v>
      </c>
      <c r="O28" s="214" t="s">
        <v>644</v>
      </c>
      <c r="P28" s="211" t="s">
        <v>644</v>
      </c>
      <c r="Q28" s="211" t="s">
        <v>644</v>
      </c>
      <c r="R28" s="211" t="s">
        <v>644</v>
      </c>
      <c r="S28" s="215" t="s">
        <v>644</v>
      </c>
      <c r="T28" s="211"/>
      <c r="U28" s="215" t="s">
        <v>743</v>
      </c>
      <c r="V28" s="216" t="s">
        <v>647</v>
      </c>
      <c r="W28" s="217" t="s">
        <v>647</v>
      </c>
      <c r="X28" s="215" t="s">
        <v>647</v>
      </c>
      <c r="Y28" s="211" t="s">
        <v>648</v>
      </c>
      <c r="Z28" s="211" t="s">
        <v>648</v>
      </c>
      <c r="AA28" s="211" t="s">
        <v>647</v>
      </c>
      <c r="AB28" s="211" t="s">
        <v>647</v>
      </c>
    </row>
    <row r="29" spans="1:28" s="204" customFormat="1" ht="33.75">
      <c r="A29" s="211">
        <v>20</v>
      </c>
      <c r="B29" s="212" t="s">
        <v>531</v>
      </c>
      <c r="C29" s="212" t="s">
        <v>637</v>
      </c>
      <c r="D29" s="212">
        <v>631281080</v>
      </c>
      <c r="E29" s="211" t="s">
        <v>638</v>
      </c>
      <c r="F29" s="211" t="s">
        <v>74</v>
      </c>
      <c r="G29" s="211" t="s">
        <v>739</v>
      </c>
      <c r="H29" s="211">
        <v>1999</v>
      </c>
      <c r="I29" s="211" t="s">
        <v>744</v>
      </c>
      <c r="J29" s="211" t="s">
        <v>745</v>
      </c>
      <c r="K29" s="211" t="s">
        <v>644</v>
      </c>
      <c r="L29" s="213" t="s">
        <v>746</v>
      </c>
      <c r="M29" s="211" t="s">
        <v>644</v>
      </c>
      <c r="N29" s="211" t="s">
        <v>644</v>
      </c>
      <c r="O29" s="214" t="s">
        <v>644</v>
      </c>
      <c r="P29" s="211" t="s">
        <v>644</v>
      </c>
      <c r="Q29" s="211" t="s">
        <v>644</v>
      </c>
      <c r="R29" s="211" t="s">
        <v>644</v>
      </c>
      <c r="S29" s="215" t="s">
        <v>644</v>
      </c>
      <c r="T29" s="211"/>
      <c r="U29" s="215" t="s">
        <v>747</v>
      </c>
      <c r="V29" s="216" t="s">
        <v>647</v>
      </c>
      <c r="W29" s="217" t="s">
        <v>647</v>
      </c>
      <c r="X29" s="215" t="s">
        <v>647</v>
      </c>
      <c r="Y29" s="211" t="s">
        <v>648</v>
      </c>
      <c r="Z29" s="211" t="s">
        <v>648</v>
      </c>
      <c r="AA29" s="211" t="s">
        <v>647</v>
      </c>
      <c r="AB29" s="211" t="s">
        <v>647</v>
      </c>
    </row>
    <row r="30" spans="1:28" s="204" customFormat="1" ht="33.75">
      <c r="A30" s="211">
        <v>21</v>
      </c>
      <c r="B30" s="212" t="s">
        <v>531</v>
      </c>
      <c r="C30" s="212" t="s">
        <v>637</v>
      </c>
      <c r="D30" s="212">
        <v>631281080</v>
      </c>
      <c r="E30" s="211" t="s">
        <v>638</v>
      </c>
      <c r="F30" s="211" t="s">
        <v>74</v>
      </c>
      <c r="G30" s="211" t="s">
        <v>739</v>
      </c>
      <c r="H30" s="211">
        <v>1983</v>
      </c>
      <c r="I30" s="211" t="s">
        <v>748</v>
      </c>
      <c r="J30" s="211" t="s">
        <v>749</v>
      </c>
      <c r="K30" s="211" t="s">
        <v>644</v>
      </c>
      <c r="L30" s="213" t="s">
        <v>750</v>
      </c>
      <c r="M30" s="211" t="s">
        <v>644</v>
      </c>
      <c r="N30" s="211" t="s">
        <v>644</v>
      </c>
      <c r="O30" s="214" t="s">
        <v>644</v>
      </c>
      <c r="P30" s="211" t="s">
        <v>644</v>
      </c>
      <c r="Q30" s="211" t="s">
        <v>644</v>
      </c>
      <c r="R30" s="211" t="s">
        <v>644</v>
      </c>
      <c r="S30" s="215" t="s">
        <v>644</v>
      </c>
      <c r="T30" s="211"/>
      <c r="U30" s="218" t="s">
        <v>647</v>
      </c>
      <c r="V30" s="216" t="s">
        <v>647</v>
      </c>
      <c r="W30" s="217" t="s">
        <v>647</v>
      </c>
      <c r="X30" s="215" t="s">
        <v>647</v>
      </c>
      <c r="Y30" s="211" t="s">
        <v>648</v>
      </c>
      <c r="Z30" s="211" t="s">
        <v>647</v>
      </c>
      <c r="AA30" s="211" t="s">
        <v>647</v>
      </c>
      <c r="AB30" s="211" t="s">
        <v>647</v>
      </c>
    </row>
    <row r="31" spans="1:28" s="204" customFormat="1" ht="33.75">
      <c r="A31" s="211">
        <v>22</v>
      </c>
      <c r="B31" s="212" t="s">
        <v>531</v>
      </c>
      <c r="C31" s="212" t="s">
        <v>637</v>
      </c>
      <c r="D31" s="212">
        <v>631281080</v>
      </c>
      <c r="E31" s="211" t="s">
        <v>638</v>
      </c>
      <c r="F31" s="211" t="s">
        <v>751</v>
      </c>
      <c r="G31" s="211" t="s">
        <v>752</v>
      </c>
      <c r="H31" s="211">
        <v>1985</v>
      </c>
      <c r="I31" s="211" t="s">
        <v>753</v>
      </c>
      <c r="J31" s="211" t="s">
        <v>754</v>
      </c>
      <c r="K31" s="211" t="s">
        <v>644</v>
      </c>
      <c r="L31" s="213" t="s">
        <v>755</v>
      </c>
      <c r="M31" s="211">
        <v>4000</v>
      </c>
      <c r="N31" s="211" t="s">
        <v>644</v>
      </c>
      <c r="O31" s="214" t="s">
        <v>756</v>
      </c>
      <c r="P31" s="211" t="s">
        <v>644</v>
      </c>
      <c r="Q31" s="211" t="s">
        <v>644</v>
      </c>
      <c r="R31" s="211" t="s">
        <v>644</v>
      </c>
      <c r="S31" s="215" t="s">
        <v>644</v>
      </c>
      <c r="T31" s="211"/>
      <c r="U31" s="218">
        <v>850</v>
      </c>
      <c r="V31" s="216" t="s">
        <v>647</v>
      </c>
      <c r="W31" s="217" t="s">
        <v>647</v>
      </c>
      <c r="X31" s="215" t="s">
        <v>647</v>
      </c>
      <c r="Y31" s="211" t="s">
        <v>648</v>
      </c>
      <c r="Z31" s="211" t="s">
        <v>648</v>
      </c>
      <c r="AA31" s="211" t="s">
        <v>647</v>
      </c>
      <c r="AB31" s="211" t="s">
        <v>647</v>
      </c>
    </row>
    <row r="32" spans="1:28" s="204" customFormat="1" ht="33.75">
      <c r="A32" s="211">
        <v>23</v>
      </c>
      <c r="B32" s="212" t="s">
        <v>531</v>
      </c>
      <c r="C32" s="212" t="s">
        <v>637</v>
      </c>
      <c r="D32" s="212">
        <v>631281080</v>
      </c>
      <c r="E32" s="211" t="s">
        <v>638</v>
      </c>
      <c r="F32" s="211" t="s">
        <v>757</v>
      </c>
      <c r="G32" s="211" t="s">
        <v>758</v>
      </c>
      <c r="H32" s="211">
        <v>1967</v>
      </c>
      <c r="I32" s="211" t="s">
        <v>759</v>
      </c>
      <c r="J32" s="211" t="s">
        <v>754</v>
      </c>
      <c r="K32" s="211" t="s">
        <v>644</v>
      </c>
      <c r="L32" s="213" t="s">
        <v>760</v>
      </c>
      <c r="M32" s="211">
        <v>3500</v>
      </c>
      <c r="N32" s="211" t="s">
        <v>644</v>
      </c>
      <c r="O32" s="214">
        <v>25284</v>
      </c>
      <c r="P32" s="211" t="s">
        <v>644</v>
      </c>
      <c r="Q32" s="211" t="s">
        <v>644</v>
      </c>
      <c r="R32" s="211" t="s">
        <v>644</v>
      </c>
      <c r="S32" s="215" t="s">
        <v>644</v>
      </c>
      <c r="T32" s="211"/>
      <c r="U32" s="218">
        <v>800</v>
      </c>
      <c r="V32" s="216" t="s">
        <v>647</v>
      </c>
      <c r="W32" s="217" t="s">
        <v>647</v>
      </c>
      <c r="X32" s="215" t="s">
        <v>647</v>
      </c>
      <c r="Y32" s="211" t="s">
        <v>648</v>
      </c>
      <c r="Z32" s="211" t="s">
        <v>648</v>
      </c>
      <c r="AA32" s="211" t="s">
        <v>647</v>
      </c>
      <c r="AB32" s="211" t="s">
        <v>647</v>
      </c>
    </row>
    <row r="33" spans="1:28" s="204" customFormat="1" ht="33.75">
      <c r="A33" s="211">
        <v>24</v>
      </c>
      <c r="B33" s="212" t="s">
        <v>531</v>
      </c>
      <c r="C33" s="212" t="s">
        <v>637</v>
      </c>
      <c r="D33" s="212">
        <v>631281080</v>
      </c>
      <c r="E33" s="211" t="s">
        <v>638</v>
      </c>
      <c r="F33" s="211" t="s">
        <v>74</v>
      </c>
      <c r="G33" s="211" t="s">
        <v>739</v>
      </c>
      <c r="H33" s="211">
        <v>2000</v>
      </c>
      <c r="I33" s="211"/>
      <c r="J33" s="211" t="s">
        <v>741</v>
      </c>
      <c r="K33" s="211" t="s">
        <v>644</v>
      </c>
      <c r="L33" s="213" t="s">
        <v>761</v>
      </c>
      <c r="M33" s="211" t="s">
        <v>644</v>
      </c>
      <c r="N33" s="211" t="s">
        <v>644</v>
      </c>
      <c r="O33" s="214" t="s">
        <v>644</v>
      </c>
      <c r="P33" s="211" t="s">
        <v>644</v>
      </c>
      <c r="Q33" s="211" t="s">
        <v>644</v>
      </c>
      <c r="R33" s="211" t="s">
        <v>644</v>
      </c>
      <c r="S33" s="215" t="s">
        <v>644</v>
      </c>
      <c r="T33" s="211"/>
      <c r="U33" s="218">
        <v>20200</v>
      </c>
      <c r="V33" s="216" t="s">
        <v>647</v>
      </c>
      <c r="W33" s="217" t="s">
        <v>647</v>
      </c>
      <c r="X33" s="215" t="s">
        <v>647</v>
      </c>
      <c r="Y33" s="211" t="s">
        <v>648</v>
      </c>
      <c r="Z33" s="211" t="s">
        <v>648</v>
      </c>
      <c r="AA33" s="211" t="s">
        <v>647</v>
      </c>
      <c r="AB33" s="211" t="s">
        <v>647</v>
      </c>
    </row>
    <row r="34" spans="1:30" ht="123.75" customHeight="1">
      <c r="A34" s="211">
        <v>25</v>
      </c>
      <c r="B34" s="212" t="s">
        <v>217</v>
      </c>
      <c r="C34" s="212" t="s">
        <v>762</v>
      </c>
      <c r="D34" s="219">
        <v>232791</v>
      </c>
      <c r="E34" s="211" t="s">
        <v>763</v>
      </c>
      <c r="F34" s="211" t="s">
        <v>764</v>
      </c>
      <c r="G34" s="211" t="s">
        <v>765</v>
      </c>
      <c r="H34" s="211">
        <v>2008</v>
      </c>
      <c r="I34" s="211" t="s">
        <v>766</v>
      </c>
      <c r="J34" s="211" t="s">
        <v>767</v>
      </c>
      <c r="K34" s="211">
        <v>1995</v>
      </c>
      <c r="L34" s="213" t="s">
        <v>768</v>
      </c>
      <c r="M34" s="211">
        <v>1.086</v>
      </c>
      <c r="N34" s="211">
        <v>9</v>
      </c>
      <c r="O34" s="214" t="s">
        <v>769</v>
      </c>
      <c r="P34" s="211" t="s">
        <v>770</v>
      </c>
      <c r="Q34" s="211" t="s">
        <v>771</v>
      </c>
      <c r="R34" s="211"/>
      <c r="S34" s="215">
        <v>7410</v>
      </c>
      <c r="T34" s="211" t="s">
        <v>772</v>
      </c>
      <c r="U34" s="218">
        <v>99900</v>
      </c>
      <c r="V34" s="216" t="s">
        <v>647</v>
      </c>
      <c r="W34" s="217" t="s">
        <v>647</v>
      </c>
      <c r="X34" s="215">
        <v>15000</v>
      </c>
      <c r="Y34" s="211" t="s">
        <v>648</v>
      </c>
      <c r="Z34" s="211" t="s">
        <v>648</v>
      </c>
      <c r="AA34" s="211" t="s">
        <v>648</v>
      </c>
      <c r="AB34" s="211" t="s">
        <v>648</v>
      </c>
      <c r="AD34" s="220"/>
    </row>
    <row r="35" spans="1:30" ht="101.25" customHeight="1">
      <c r="A35" s="211">
        <v>26</v>
      </c>
      <c r="B35" s="212" t="s">
        <v>217</v>
      </c>
      <c r="C35" s="212" t="s">
        <v>762</v>
      </c>
      <c r="D35" s="219">
        <v>232791</v>
      </c>
      <c r="E35" s="211" t="s">
        <v>773</v>
      </c>
      <c r="F35" s="211" t="s">
        <v>774</v>
      </c>
      <c r="G35" s="211" t="s">
        <v>765</v>
      </c>
      <c r="H35" s="211">
        <v>2007</v>
      </c>
      <c r="I35" s="211" t="s">
        <v>766</v>
      </c>
      <c r="J35" s="211" t="s">
        <v>775</v>
      </c>
      <c r="K35" s="211">
        <v>1461</v>
      </c>
      <c r="L35" s="213" t="s">
        <v>776</v>
      </c>
      <c r="M35" s="211">
        <v>0.525</v>
      </c>
      <c r="N35" s="211">
        <v>5</v>
      </c>
      <c r="O35" s="214" t="s">
        <v>777</v>
      </c>
      <c r="P35" s="211" t="s">
        <v>778</v>
      </c>
      <c r="Q35" s="211" t="s">
        <v>779</v>
      </c>
      <c r="R35" s="211"/>
      <c r="S35" s="215">
        <v>14726</v>
      </c>
      <c r="T35" s="211" t="s">
        <v>772</v>
      </c>
      <c r="U35" s="218">
        <v>52000</v>
      </c>
      <c r="V35" s="216" t="s">
        <v>647</v>
      </c>
      <c r="W35" s="217" t="s">
        <v>647</v>
      </c>
      <c r="X35" s="215">
        <v>15000</v>
      </c>
      <c r="Y35" s="211" t="s">
        <v>648</v>
      </c>
      <c r="Z35" s="211" t="s">
        <v>648</v>
      </c>
      <c r="AA35" s="211" t="s">
        <v>648</v>
      </c>
      <c r="AB35" s="211" t="s">
        <v>648</v>
      </c>
      <c r="AD35" s="220"/>
    </row>
    <row r="36" spans="1:28" ht="22.5">
      <c r="A36" s="211">
        <v>27</v>
      </c>
      <c r="B36" s="212" t="s">
        <v>780</v>
      </c>
      <c r="C36" s="212" t="s">
        <v>781</v>
      </c>
      <c r="D36" s="212">
        <v>193559</v>
      </c>
      <c r="E36" s="211" t="s">
        <v>782</v>
      </c>
      <c r="F36" s="211" t="s">
        <v>783</v>
      </c>
      <c r="G36" s="211" t="s">
        <v>765</v>
      </c>
      <c r="H36" s="211">
        <v>1990</v>
      </c>
      <c r="I36" s="211" t="s">
        <v>784</v>
      </c>
      <c r="J36" s="211" t="s">
        <v>647</v>
      </c>
      <c r="K36" s="211">
        <v>2000</v>
      </c>
      <c r="L36" s="213" t="s">
        <v>785</v>
      </c>
      <c r="M36" s="211" t="s">
        <v>647</v>
      </c>
      <c r="N36" s="211">
        <v>5</v>
      </c>
      <c r="O36" s="214" t="s">
        <v>786</v>
      </c>
      <c r="P36" s="211"/>
      <c r="Q36" s="211" t="s">
        <v>647</v>
      </c>
      <c r="R36" s="211"/>
      <c r="S36" s="215"/>
      <c r="T36" s="211" t="s">
        <v>787</v>
      </c>
      <c r="U36" s="218" t="s">
        <v>647</v>
      </c>
      <c r="V36" s="216" t="s">
        <v>647</v>
      </c>
      <c r="W36" s="217" t="s">
        <v>647</v>
      </c>
      <c r="X36" s="215">
        <v>15000</v>
      </c>
      <c r="Y36" s="211" t="s">
        <v>648</v>
      </c>
      <c r="Z36" s="211" t="s">
        <v>647</v>
      </c>
      <c r="AA36" s="211" t="s">
        <v>648</v>
      </c>
      <c r="AB36" s="211" t="s">
        <v>647</v>
      </c>
    </row>
    <row r="37" spans="1:28" ht="45">
      <c r="A37" s="211">
        <v>28</v>
      </c>
      <c r="B37" s="212" t="s">
        <v>176</v>
      </c>
      <c r="C37" s="212" t="s">
        <v>788</v>
      </c>
      <c r="D37" s="212" t="s">
        <v>789</v>
      </c>
      <c r="E37" s="211" t="s">
        <v>790</v>
      </c>
      <c r="F37" s="211" t="s">
        <v>791</v>
      </c>
      <c r="G37" s="211" t="s">
        <v>792</v>
      </c>
      <c r="H37" s="211">
        <v>2004</v>
      </c>
      <c r="I37" s="211" t="s">
        <v>681</v>
      </c>
      <c r="J37" s="211" t="s">
        <v>793</v>
      </c>
      <c r="K37" s="211" t="s">
        <v>683</v>
      </c>
      <c r="L37" s="213" t="s">
        <v>794</v>
      </c>
      <c r="M37" s="211" t="s">
        <v>795</v>
      </c>
      <c r="N37" s="211">
        <v>5</v>
      </c>
      <c r="O37" s="214" t="s">
        <v>796</v>
      </c>
      <c r="P37" s="211" t="s">
        <v>797</v>
      </c>
      <c r="Q37" s="211" t="s">
        <v>798</v>
      </c>
      <c r="R37" s="211" t="s">
        <v>799</v>
      </c>
      <c r="S37" s="215" t="s">
        <v>800</v>
      </c>
      <c r="T37" s="211" t="s">
        <v>801</v>
      </c>
      <c r="U37" s="218">
        <v>40200</v>
      </c>
      <c r="V37" s="216" t="s">
        <v>647</v>
      </c>
      <c r="W37" s="217" t="s">
        <v>647</v>
      </c>
      <c r="X37" s="215">
        <v>15000</v>
      </c>
      <c r="Y37" s="211" t="s">
        <v>648</v>
      </c>
      <c r="Z37" s="211" t="s">
        <v>648</v>
      </c>
      <c r="AA37" s="211" t="s">
        <v>648</v>
      </c>
      <c r="AB37" s="211" t="s">
        <v>648</v>
      </c>
    </row>
    <row r="38" spans="1:28" ht="45">
      <c r="A38" s="211">
        <v>29</v>
      </c>
      <c r="B38" s="212" t="s">
        <v>176</v>
      </c>
      <c r="C38" s="212" t="s">
        <v>788</v>
      </c>
      <c r="D38" s="212" t="s">
        <v>789</v>
      </c>
      <c r="E38" s="211" t="s">
        <v>790</v>
      </c>
      <c r="F38" s="211" t="s">
        <v>802</v>
      </c>
      <c r="G38" s="211" t="s">
        <v>765</v>
      </c>
      <c r="H38" s="211">
        <v>2008</v>
      </c>
      <c r="I38" s="211" t="s">
        <v>681</v>
      </c>
      <c r="J38" s="211" t="s">
        <v>682</v>
      </c>
      <c r="K38" s="211" t="s">
        <v>803</v>
      </c>
      <c r="L38" s="213" t="s">
        <v>804</v>
      </c>
      <c r="M38" s="211" t="s">
        <v>805</v>
      </c>
      <c r="N38" s="211">
        <v>9</v>
      </c>
      <c r="O38" s="214" t="s">
        <v>806</v>
      </c>
      <c r="P38" s="211" t="s">
        <v>807</v>
      </c>
      <c r="Q38" s="211" t="s">
        <v>798</v>
      </c>
      <c r="R38" s="211" t="s">
        <v>799</v>
      </c>
      <c r="S38" s="215" t="s">
        <v>808</v>
      </c>
      <c r="T38" s="211" t="s">
        <v>801</v>
      </c>
      <c r="U38" s="218">
        <v>131400</v>
      </c>
      <c r="V38" s="216" t="s">
        <v>647</v>
      </c>
      <c r="W38" s="217" t="s">
        <v>647</v>
      </c>
      <c r="X38" s="215">
        <v>15000</v>
      </c>
      <c r="Y38" s="211" t="s">
        <v>648</v>
      </c>
      <c r="Z38" s="211" t="s">
        <v>648</v>
      </c>
      <c r="AA38" s="211" t="s">
        <v>648</v>
      </c>
      <c r="AB38" s="211" t="s">
        <v>648</v>
      </c>
    </row>
    <row r="39" spans="1:28" ht="56.25">
      <c r="A39" s="211">
        <v>30</v>
      </c>
      <c r="B39" s="212" t="s">
        <v>176</v>
      </c>
      <c r="C39" s="212" t="s">
        <v>788</v>
      </c>
      <c r="D39" s="212" t="s">
        <v>789</v>
      </c>
      <c r="E39" s="211" t="s">
        <v>790</v>
      </c>
      <c r="F39" s="211" t="s">
        <v>809</v>
      </c>
      <c r="G39" s="211" t="s">
        <v>810</v>
      </c>
      <c r="H39" s="211">
        <v>2008</v>
      </c>
      <c r="I39" s="211" t="s">
        <v>681</v>
      </c>
      <c r="J39" s="211" t="s">
        <v>682</v>
      </c>
      <c r="K39" s="211" t="s">
        <v>803</v>
      </c>
      <c r="L39" s="213" t="s">
        <v>811</v>
      </c>
      <c r="M39" s="211" t="s">
        <v>805</v>
      </c>
      <c r="N39" s="211">
        <v>9</v>
      </c>
      <c r="O39" s="214" t="s">
        <v>806</v>
      </c>
      <c r="P39" s="211" t="s">
        <v>812</v>
      </c>
      <c r="Q39" s="211" t="s">
        <v>798</v>
      </c>
      <c r="R39" s="211" t="s">
        <v>799</v>
      </c>
      <c r="S39" s="215" t="s">
        <v>813</v>
      </c>
      <c r="T39" s="211" t="s">
        <v>801</v>
      </c>
      <c r="U39" s="218">
        <v>142800</v>
      </c>
      <c r="V39" s="216" t="s">
        <v>647</v>
      </c>
      <c r="W39" s="217" t="s">
        <v>647</v>
      </c>
      <c r="X39" s="215">
        <v>15000</v>
      </c>
      <c r="Y39" s="211" t="s">
        <v>648</v>
      </c>
      <c r="Z39" s="211" t="s">
        <v>648</v>
      </c>
      <c r="AA39" s="211" t="s">
        <v>648</v>
      </c>
      <c r="AB39" s="211" t="s">
        <v>648</v>
      </c>
    </row>
    <row r="40" spans="1:28" s="204" customFormat="1" ht="33.75">
      <c r="A40" s="211">
        <v>31</v>
      </c>
      <c r="B40" s="212" t="s">
        <v>176</v>
      </c>
      <c r="C40" s="212" t="s">
        <v>788</v>
      </c>
      <c r="D40" s="212" t="s">
        <v>789</v>
      </c>
      <c r="E40" s="211" t="s">
        <v>790</v>
      </c>
      <c r="F40" s="211" t="s">
        <v>814</v>
      </c>
      <c r="G40" s="211" t="s">
        <v>688</v>
      </c>
      <c r="H40" s="211">
        <v>1998</v>
      </c>
      <c r="I40" s="211" t="s">
        <v>689</v>
      </c>
      <c r="J40" s="211">
        <v>4514</v>
      </c>
      <c r="K40" s="211">
        <v>3865</v>
      </c>
      <c r="L40" s="221" t="s">
        <v>815</v>
      </c>
      <c r="M40" s="211" t="s">
        <v>816</v>
      </c>
      <c r="N40" s="211">
        <v>1</v>
      </c>
      <c r="O40" s="214" t="s">
        <v>817</v>
      </c>
      <c r="P40" s="211" t="s">
        <v>74</v>
      </c>
      <c r="Q40" s="211" t="s">
        <v>74</v>
      </c>
      <c r="R40" s="211" t="s">
        <v>799</v>
      </c>
      <c r="S40" s="215" t="s">
        <v>818</v>
      </c>
      <c r="T40" s="211" t="s">
        <v>801</v>
      </c>
      <c r="U40" s="218" t="s">
        <v>647</v>
      </c>
      <c r="V40" s="216" t="s">
        <v>647</v>
      </c>
      <c r="W40" s="217" t="s">
        <v>647</v>
      </c>
      <c r="X40" s="215">
        <v>15000</v>
      </c>
      <c r="Y40" s="211" t="s">
        <v>648</v>
      </c>
      <c r="Z40" s="211" t="s">
        <v>647</v>
      </c>
      <c r="AA40" s="211" t="s">
        <v>648</v>
      </c>
      <c r="AB40" s="211" t="s">
        <v>647</v>
      </c>
    </row>
    <row r="41" spans="1:28" s="204" customFormat="1" ht="33.75">
      <c r="A41" s="211">
        <v>32</v>
      </c>
      <c r="B41" s="212" t="s">
        <v>176</v>
      </c>
      <c r="C41" s="212" t="s">
        <v>788</v>
      </c>
      <c r="D41" s="212" t="s">
        <v>789</v>
      </c>
      <c r="E41" s="211" t="s">
        <v>790</v>
      </c>
      <c r="F41" s="211" t="s">
        <v>819</v>
      </c>
      <c r="G41" s="211" t="s">
        <v>820</v>
      </c>
      <c r="H41" s="211">
        <v>1997</v>
      </c>
      <c r="I41" s="211" t="s">
        <v>715</v>
      </c>
      <c r="J41" s="211" t="s">
        <v>821</v>
      </c>
      <c r="K41" s="211"/>
      <c r="L41" s="222" t="s">
        <v>822</v>
      </c>
      <c r="M41" s="211" t="s">
        <v>823</v>
      </c>
      <c r="N41" s="211">
        <v>0</v>
      </c>
      <c r="O41" s="214" t="s">
        <v>817</v>
      </c>
      <c r="P41" s="211" t="s">
        <v>74</v>
      </c>
      <c r="Q41" s="211" t="s">
        <v>74</v>
      </c>
      <c r="R41" s="211" t="s">
        <v>799</v>
      </c>
      <c r="S41" s="215"/>
      <c r="T41" s="211" t="s">
        <v>74</v>
      </c>
      <c r="U41" s="218" t="s">
        <v>647</v>
      </c>
      <c r="V41" s="216" t="s">
        <v>647</v>
      </c>
      <c r="W41" s="217" t="s">
        <v>647</v>
      </c>
      <c r="X41" s="215" t="s">
        <v>647</v>
      </c>
      <c r="Y41" s="211" t="s">
        <v>648</v>
      </c>
      <c r="Z41" s="211" t="s">
        <v>647</v>
      </c>
      <c r="AA41" s="211" t="s">
        <v>647</v>
      </c>
      <c r="AB41" s="211" t="s">
        <v>647</v>
      </c>
    </row>
    <row r="42" spans="1:28" s="204" customFormat="1" ht="22.5">
      <c r="A42" s="211">
        <v>33</v>
      </c>
      <c r="B42" s="212" t="s">
        <v>824</v>
      </c>
      <c r="C42" s="212" t="s">
        <v>825</v>
      </c>
      <c r="D42" s="223" t="s">
        <v>826</v>
      </c>
      <c r="E42" s="211" t="s">
        <v>827</v>
      </c>
      <c r="F42" s="211" t="s">
        <v>828</v>
      </c>
      <c r="G42" s="211" t="s">
        <v>829</v>
      </c>
      <c r="H42" s="211">
        <v>2004</v>
      </c>
      <c r="I42" s="211" t="s">
        <v>830</v>
      </c>
      <c r="J42" s="211" t="s">
        <v>644</v>
      </c>
      <c r="K42" s="211" t="s">
        <v>644</v>
      </c>
      <c r="L42" s="213" t="s">
        <v>831</v>
      </c>
      <c r="M42" s="211" t="s">
        <v>832</v>
      </c>
      <c r="N42" s="211" t="s">
        <v>644</v>
      </c>
      <c r="O42" s="214" t="s">
        <v>833</v>
      </c>
      <c r="P42" s="211" t="s">
        <v>644</v>
      </c>
      <c r="Q42" s="211" t="s">
        <v>644</v>
      </c>
      <c r="R42" s="211" t="s">
        <v>644</v>
      </c>
      <c r="S42" s="215" t="s">
        <v>644</v>
      </c>
      <c r="T42" s="211" t="s">
        <v>644</v>
      </c>
      <c r="U42" s="218" t="s">
        <v>644</v>
      </c>
      <c r="V42" s="216" t="s">
        <v>647</v>
      </c>
      <c r="W42" s="217" t="s">
        <v>647</v>
      </c>
      <c r="X42" s="215" t="s">
        <v>647</v>
      </c>
      <c r="Y42" s="211" t="s">
        <v>648</v>
      </c>
      <c r="Z42" s="211" t="s">
        <v>644</v>
      </c>
      <c r="AA42" s="211" t="s">
        <v>644</v>
      </c>
      <c r="AB42" s="211" t="s">
        <v>644</v>
      </c>
    </row>
    <row r="43" spans="1:28" ht="56.25">
      <c r="A43" s="211">
        <v>34</v>
      </c>
      <c r="B43" s="212" t="s">
        <v>824</v>
      </c>
      <c r="C43" s="212" t="s">
        <v>825</v>
      </c>
      <c r="D43" s="223" t="s">
        <v>826</v>
      </c>
      <c r="E43" s="211" t="s">
        <v>827</v>
      </c>
      <c r="F43" s="211" t="s">
        <v>834</v>
      </c>
      <c r="G43" s="211" t="s">
        <v>835</v>
      </c>
      <c r="H43" s="211">
        <v>2007</v>
      </c>
      <c r="I43" s="211" t="s">
        <v>836</v>
      </c>
      <c r="J43" s="211" t="s">
        <v>837</v>
      </c>
      <c r="K43" s="211" t="s">
        <v>838</v>
      </c>
      <c r="L43" s="213" t="s">
        <v>839</v>
      </c>
      <c r="M43" s="211" t="s">
        <v>840</v>
      </c>
      <c r="N43" s="211">
        <v>5</v>
      </c>
      <c r="O43" s="214" t="s">
        <v>841</v>
      </c>
      <c r="P43" s="211" t="s">
        <v>842</v>
      </c>
      <c r="Q43" s="211" t="s">
        <v>843</v>
      </c>
      <c r="R43" s="211" t="s">
        <v>644</v>
      </c>
      <c r="S43" s="215" t="s">
        <v>844</v>
      </c>
      <c r="T43" s="211">
        <v>2</v>
      </c>
      <c r="U43" s="218">
        <v>59500</v>
      </c>
      <c r="V43" s="216" t="s">
        <v>647</v>
      </c>
      <c r="W43" s="217" t="s">
        <v>647</v>
      </c>
      <c r="X43" s="215">
        <v>15000</v>
      </c>
      <c r="Y43" s="211" t="s">
        <v>648</v>
      </c>
      <c r="Z43" s="211" t="s">
        <v>648</v>
      </c>
      <c r="AA43" s="211" t="s">
        <v>648</v>
      </c>
      <c r="AB43" s="211" t="s">
        <v>648</v>
      </c>
    </row>
    <row r="44" spans="1:28" ht="22.5">
      <c r="A44" s="211">
        <v>35</v>
      </c>
      <c r="B44" s="212" t="s">
        <v>301</v>
      </c>
      <c r="C44" s="212" t="s">
        <v>845</v>
      </c>
      <c r="D44" s="212">
        <v>631280985</v>
      </c>
      <c r="E44" s="211" t="s">
        <v>846</v>
      </c>
      <c r="F44" s="211" t="s">
        <v>847</v>
      </c>
      <c r="G44" s="211" t="s">
        <v>640</v>
      </c>
      <c r="H44" s="211">
        <v>2002</v>
      </c>
      <c r="I44" s="211" t="s">
        <v>848</v>
      </c>
      <c r="J44" s="211" t="s">
        <v>849</v>
      </c>
      <c r="K44" s="211">
        <v>973</v>
      </c>
      <c r="L44" s="213" t="s">
        <v>850</v>
      </c>
      <c r="M44" s="211">
        <v>0.3</v>
      </c>
      <c r="N44" s="211">
        <v>4</v>
      </c>
      <c r="O44" s="214" t="s">
        <v>851</v>
      </c>
      <c r="P44" s="211" t="s">
        <v>852</v>
      </c>
      <c r="Q44" s="211" t="s">
        <v>853</v>
      </c>
      <c r="R44" s="211"/>
      <c r="S44" s="215" t="s">
        <v>854</v>
      </c>
      <c r="T44" s="211" t="s">
        <v>855</v>
      </c>
      <c r="U44" s="218" t="s">
        <v>856</v>
      </c>
      <c r="V44" s="216" t="s">
        <v>647</v>
      </c>
      <c r="W44" s="217" t="s">
        <v>647</v>
      </c>
      <c r="X44" s="215">
        <v>15000</v>
      </c>
      <c r="Y44" s="211" t="s">
        <v>648</v>
      </c>
      <c r="Z44" s="211" t="s">
        <v>648</v>
      </c>
      <c r="AA44" s="211" t="s">
        <v>648</v>
      </c>
      <c r="AB44" s="211" t="s">
        <v>648</v>
      </c>
    </row>
    <row r="45" spans="1:28" ht="45">
      <c r="A45" s="211">
        <v>36</v>
      </c>
      <c r="B45" s="224" t="s">
        <v>301</v>
      </c>
      <c r="C45" s="224" t="s">
        <v>845</v>
      </c>
      <c r="D45" s="224">
        <v>631280985</v>
      </c>
      <c r="E45" s="225" t="s">
        <v>846</v>
      </c>
      <c r="F45" s="225" t="s">
        <v>857</v>
      </c>
      <c r="G45" s="225" t="s">
        <v>640</v>
      </c>
      <c r="H45" s="225">
        <v>2006</v>
      </c>
      <c r="I45" s="225" t="s">
        <v>848</v>
      </c>
      <c r="J45" s="225" t="s">
        <v>858</v>
      </c>
      <c r="K45" s="226">
        <v>1364</v>
      </c>
      <c r="L45" s="227" t="s">
        <v>859</v>
      </c>
      <c r="M45" s="225">
        <v>0.4</v>
      </c>
      <c r="N45" s="225">
        <v>5</v>
      </c>
      <c r="O45" s="228" t="s">
        <v>860</v>
      </c>
      <c r="P45" s="225" t="s">
        <v>861</v>
      </c>
      <c r="Q45" s="225" t="s">
        <v>853</v>
      </c>
      <c r="R45" s="225"/>
      <c r="S45" s="226" t="s">
        <v>862</v>
      </c>
      <c r="T45" s="225" t="s">
        <v>855</v>
      </c>
      <c r="U45" s="229">
        <v>27500</v>
      </c>
      <c r="V45" s="216" t="s">
        <v>647</v>
      </c>
      <c r="W45" s="217" t="s">
        <v>647</v>
      </c>
      <c r="X45" s="215">
        <v>15000</v>
      </c>
      <c r="Y45" s="211" t="s">
        <v>648</v>
      </c>
      <c r="Z45" s="211" t="s">
        <v>648</v>
      </c>
      <c r="AA45" s="211" t="s">
        <v>648</v>
      </c>
      <c r="AB45" s="211" t="s">
        <v>648</v>
      </c>
    </row>
    <row r="46" spans="1:28" ht="90.75">
      <c r="A46" s="211">
        <v>37</v>
      </c>
      <c r="B46" s="211" t="s">
        <v>303</v>
      </c>
      <c r="C46" s="211" t="s">
        <v>863</v>
      </c>
      <c r="D46" s="230">
        <v>639694717</v>
      </c>
      <c r="E46" s="211" t="s">
        <v>864</v>
      </c>
      <c r="F46" s="211" t="s">
        <v>865</v>
      </c>
      <c r="G46" s="211" t="s">
        <v>765</v>
      </c>
      <c r="H46" s="211">
        <v>2005</v>
      </c>
      <c r="I46" s="211" t="s">
        <v>641</v>
      </c>
      <c r="J46" s="211" t="s">
        <v>866</v>
      </c>
      <c r="K46" s="211" t="s">
        <v>867</v>
      </c>
      <c r="L46" s="231" t="s">
        <v>868</v>
      </c>
      <c r="M46" s="232"/>
      <c r="N46" s="232">
        <v>5</v>
      </c>
      <c r="O46" s="230" t="s">
        <v>869</v>
      </c>
      <c r="P46" s="233" t="s">
        <v>870</v>
      </c>
      <c r="Q46" s="234" t="s">
        <v>871</v>
      </c>
      <c r="R46" s="235"/>
      <c r="S46" s="236">
        <v>73336</v>
      </c>
      <c r="T46" s="236" t="s">
        <v>872</v>
      </c>
      <c r="U46" s="237">
        <v>21800</v>
      </c>
      <c r="V46" s="216" t="s">
        <v>647</v>
      </c>
      <c r="W46" s="217" t="s">
        <v>647</v>
      </c>
      <c r="X46" s="215">
        <v>15000</v>
      </c>
      <c r="Y46" s="211" t="s">
        <v>648</v>
      </c>
      <c r="Z46" s="211" t="s">
        <v>648</v>
      </c>
      <c r="AA46" s="211" t="s">
        <v>648</v>
      </c>
      <c r="AB46" s="211" t="s">
        <v>648</v>
      </c>
    </row>
    <row r="47" spans="1:28" ht="90.75">
      <c r="A47" s="211">
        <v>38</v>
      </c>
      <c r="B47" s="211" t="s">
        <v>303</v>
      </c>
      <c r="C47" s="211" t="s">
        <v>863</v>
      </c>
      <c r="D47" s="230">
        <v>639694717</v>
      </c>
      <c r="E47" s="211" t="s">
        <v>873</v>
      </c>
      <c r="F47" s="211" t="s">
        <v>874</v>
      </c>
      <c r="G47" s="211" t="s">
        <v>765</v>
      </c>
      <c r="H47" s="211">
        <v>2008</v>
      </c>
      <c r="I47" s="211" t="s">
        <v>875</v>
      </c>
      <c r="J47" s="211" t="s">
        <v>876</v>
      </c>
      <c r="K47" s="211" t="s">
        <v>877</v>
      </c>
      <c r="L47" s="231" t="s">
        <v>878</v>
      </c>
      <c r="M47" s="232"/>
      <c r="N47" s="232">
        <v>5</v>
      </c>
      <c r="O47" s="230" t="s">
        <v>879</v>
      </c>
      <c r="P47" s="233" t="s">
        <v>880</v>
      </c>
      <c r="Q47" s="231" t="s">
        <v>871</v>
      </c>
      <c r="R47" s="230" t="s">
        <v>881</v>
      </c>
      <c r="S47" s="230">
        <v>21397</v>
      </c>
      <c r="T47" s="230" t="s">
        <v>882</v>
      </c>
      <c r="U47" s="237">
        <v>43784</v>
      </c>
      <c r="V47" s="216" t="s">
        <v>647</v>
      </c>
      <c r="W47" s="217" t="s">
        <v>647</v>
      </c>
      <c r="X47" s="215">
        <v>15000</v>
      </c>
      <c r="Y47" s="211" t="s">
        <v>648</v>
      </c>
      <c r="Z47" s="211" t="s">
        <v>648</v>
      </c>
      <c r="AA47" s="211" t="s">
        <v>648</v>
      </c>
      <c r="AB47" s="211" t="s">
        <v>648</v>
      </c>
    </row>
    <row r="48" spans="1:28" ht="33.75">
      <c r="A48" s="211">
        <v>39</v>
      </c>
      <c r="B48" s="212" t="s">
        <v>883</v>
      </c>
      <c r="C48" s="212" t="s">
        <v>884</v>
      </c>
      <c r="D48" s="212">
        <v>639702871</v>
      </c>
      <c r="E48" s="211" t="s">
        <v>885</v>
      </c>
      <c r="F48" s="211" t="s">
        <v>886</v>
      </c>
      <c r="G48" s="211" t="s">
        <v>640</v>
      </c>
      <c r="H48" s="211">
        <v>2002</v>
      </c>
      <c r="I48" s="211" t="s">
        <v>887</v>
      </c>
      <c r="J48" s="211" t="s">
        <v>888</v>
      </c>
      <c r="K48" s="211">
        <v>1242</v>
      </c>
      <c r="L48" s="213" t="s">
        <v>889</v>
      </c>
      <c r="M48" s="211"/>
      <c r="N48" s="211">
        <v>5</v>
      </c>
      <c r="O48" s="214" t="s">
        <v>890</v>
      </c>
      <c r="P48" s="211"/>
      <c r="Q48" s="211"/>
      <c r="R48" s="211"/>
      <c r="S48" s="215">
        <v>95541</v>
      </c>
      <c r="T48" s="211">
        <v>2</v>
      </c>
      <c r="U48" s="215" t="s">
        <v>647</v>
      </c>
      <c r="V48" s="216" t="s">
        <v>647</v>
      </c>
      <c r="W48" s="217" t="s">
        <v>647</v>
      </c>
      <c r="X48" s="215">
        <v>15000</v>
      </c>
      <c r="Y48" s="211" t="s">
        <v>648</v>
      </c>
      <c r="Z48" s="216" t="s">
        <v>647</v>
      </c>
      <c r="AA48" s="211" t="s">
        <v>648</v>
      </c>
      <c r="AB48" s="216" t="s">
        <v>647</v>
      </c>
    </row>
    <row r="49" spans="1:28" ht="33.75">
      <c r="A49" s="211">
        <v>40</v>
      </c>
      <c r="B49" s="212" t="s">
        <v>883</v>
      </c>
      <c r="C49" s="212" t="s">
        <v>884</v>
      </c>
      <c r="D49" s="212">
        <v>639702871</v>
      </c>
      <c r="E49" s="211" t="s">
        <v>885</v>
      </c>
      <c r="F49" s="211" t="s">
        <v>891</v>
      </c>
      <c r="G49" s="211" t="s">
        <v>640</v>
      </c>
      <c r="H49" s="211">
        <v>2001</v>
      </c>
      <c r="I49" s="211" t="s">
        <v>836</v>
      </c>
      <c r="J49" s="211" t="s">
        <v>892</v>
      </c>
      <c r="K49" s="211">
        <v>2461</v>
      </c>
      <c r="L49" s="213" t="s">
        <v>893</v>
      </c>
      <c r="M49" s="211"/>
      <c r="N49" s="211">
        <v>9</v>
      </c>
      <c r="O49" s="214" t="s">
        <v>894</v>
      </c>
      <c r="P49" s="211" t="s">
        <v>895</v>
      </c>
      <c r="Q49" s="211" t="s">
        <v>896</v>
      </c>
      <c r="R49" s="211"/>
      <c r="S49" s="215">
        <v>292211</v>
      </c>
      <c r="T49" s="211">
        <v>2</v>
      </c>
      <c r="U49" s="218">
        <v>47800</v>
      </c>
      <c r="V49" s="216" t="s">
        <v>647</v>
      </c>
      <c r="W49" s="217" t="s">
        <v>647</v>
      </c>
      <c r="X49" s="215">
        <v>15000</v>
      </c>
      <c r="Y49" s="211" t="s">
        <v>648</v>
      </c>
      <c r="Z49" s="211" t="s">
        <v>648</v>
      </c>
      <c r="AA49" s="211" t="s">
        <v>648</v>
      </c>
      <c r="AB49" s="211" t="s">
        <v>648</v>
      </c>
    </row>
    <row r="50" spans="1:28" s="204" customFormat="1" ht="33.75">
      <c r="A50" s="211">
        <v>41</v>
      </c>
      <c r="B50" s="212" t="s">
        <v>883</v>
      </c>
      <c r="C50" s="212" t="s">
        <v>884</v>
      </c>
      <c r="D50" s="212">
        <v>639702871</v>
      </c>
      <c r="E50" s="211" t="s">
        <v>885</v>
      </c>
      <c r="F50" s="211" t="s">
        <v>897</v>
      </c>
      <c r="G50" s="211" t="s">
        <v>898</v>
      </c>
      <c r="H50" s="211">
        <v>1988</v>
      </c>
      <c r="I50" s="211" t="s">
        <v>899</v>
      </c>
      <c r="J50" s="211" t="s">
        <v>900</v>
      </c>
      <c r="K50" s="211">
        <v>2502</v>
      </c>
      <c r="L50" s="213" t="s">
        <v>901</v>
      </c>
      <c r="M50" s="211">
        <v>7500</v>
      </c>
      <c r="N50" s="211">
        <v>1</v>
      </c>
      <c r="O50" s="214" t="s">
        <v>902</v>
      </c>
      <c r="P50" s="211"/>
      <c r="Q50" s="211"/>
      <c r="R50" s="211"/>
      <c r="S50" s="215"/>
      <c r="T50" s="211">
        <v>1</v>
      </c>
      <c r="U50" s="218" t="s">
        <v>647</v>
      </c>
      <c r="V50" s="216" t="s">
        <v>647</v>
      </c>
      <c r="W50" s="217" t="s">
        <v>647</v>
      </c>
      <c r="X50" s="215">
        <v>15000</v>
      </c>
      <c r="Y50" s="211" t="s">
        <v>648</v>
      </c>
      <c r="Z50" s="211" t="s">
        <v>647</v>
      </c>
      <c r="AA50" s="211" t="s">
        <v>648</v>
      </c>
      <c r="AB50" s="211" t="s">
        <v>647</v>
      </c>
    </row>
    <row r="51" spans="1:28" s="204" customFormat="1" ht="33.75">
      <c r="A51" s="211">
        <v>42</v>
      </c>
      <c r="B51" s="212" t="s">
        <v>903</v>
      </c>
      <c r="C51" s="212" t="s">
        <v>904</v>
      </c>
      <c r="D51" s="212">
        <v>639746160</v>
      </c>
      <c r="E51" s="211" t="s">
        <v>905</v>
      </c>
      <c r="F51" s="211" t="s">
        <v>906</v>
      </c>
      <c r="G51" s="211" t="s">
        <v>792</v>
      </c>
      <c r="H51" s="211">
        <v>2005</v>
      </c>
      <c r="I51" s="211" t="s">
        <v>887</v>
      </c>
      <c r="J51" s="211" t="s">
        <v>907</v>
      </c>
      <c r="K51" s="211">
        <v>2286</v>
      </c>
      <c r="L51" s="213" t="s">
        <v>908</v>
      </c>
      <c r="M51" s="211">
        <v>1075</v>
      </c>
      <c r="N51" s="211" t="s">
        <v>909</v>
      </c>
      <c r="O51" s="214" t="s">
        <v>910</v>
      </c>
      <c r="P51" s="211" t="s">
        <v>74</v>
      </c>
      <c r="Q51" s="211" t="s">
        <v>911</v>
      </c>
      <c r="R51" s="211" t="s">
        <v>74</v>
      </c>
      <c r="S51" s="215">
        <v>44300</v>
      </c>
      <c r="T51" s="211">
        <v>2</v>
      </c>
      <c r="U51" s="218">
        <v>1858</v>
      </c>
      <c r="V51" s="216" t="s">
        <v>647</v>
      </c>
      <c r="W51" s="217" t="s">
        <v>647</v>
      </c>
      <c r="X51" s="215">
        <v>15000</v>
      </c>
      <c r="Y51" s="211" t="s">
        <v>648</v>
      </c>
      <c r="Z51" s="211" t="s">
        <v>648</v>
      </c>
      <c r="AA51" s="211" t="s">
        <v>648</v>
      </c>
      <c r="AB51" s="211" t="s">
        <v>648</v>
      </c>
    </row>
    <row r="52" spans="1:28" ht="45">
      <c r="A52" s="211">
        <v>43</v>
      </c>
      <c r="B52" s="212" t="s">
        <v>912</v>
      </c>
      <c r="C52" s="212" t="s">
        <v>913</v>
      </c>
      <c r="D52" s="212">
        <v>639787985</v>
      </c>
      <c r="E52" s="211" t="s">
        <v>914</v>
      </c>
      <c r="F52" s="211" t="s">
        <v>915</v>
      </c>
      <c r="G52" s="211" t="s">
        <v>916</v>
      </c>
      <c r="H52" s="211">
        <v>2001</v>
      </c>
      <c r="I52" s="211" t="s">
        <v>917</v>
      </c>
      <c r="J52" s="211" t="s">
        <v>918</v>
      </c>
      <c r="K52" s="211" t="s">
        <v>919</v>
      </c>
      <c r="L52" s="213" t="s">
        <v>920</v>
      </c>
      <c r="M52" s="211" t="s">
        <v>647</v>
      </c>
      <c r="N52" s="211">
        <v>51</v>
      </c>
      <c r="O52" s="214" t="s">
        <v>921</v>
      </c>
      <c r="P52" s="211" t="s">
        <v>922</v>
      </c>
      <c r="Q52" s="211"/>
      <c r="R52" s="211"/>
      <c r="S52" s="215"/>
      <c r="T52" s="211" t="s">
        <v>923</v>
      </c>
      <c r="U52" s="218" t="s">
        <v>647</v>
      </c>
      <c r="V52" s="216" t="s">
        <v>647</v>
      </c>
      <c r="W52" s="217" t="s">
        <v>647</v>
      </c>
      <c r="X52" s="215">
        <v>15000</v>
      </c>
      <c r="Y52" s="211" t="s">
        <v>648</v>
      </c>
      <c r="Z52" s="211" t="s">
        <v>647</v>
      </c>
      <c r="AA52" s="211" t="s">
        <v>648</v>
      </c>
      <c r="AB52" s="211" t="s">
        <v>648</v>
      </c>
    </row>
    <row r="53" spans="1:28" ht="45">
      <c r="A53" s="211">
        <v>44</v>
      </c>
      <c r="B53" s="212" t="s">
        <v>912</v>
      </c>
      <c r="C53" s="212" t="s">
        <v>913</v>
      </c>
      <c r="D53" s="212">
        <v>639787985</v>
      </c>
      <c r="E53" s="211" t="s">
        <v>924</v>
      </c>
      <c r="F53" s="211" t="s">
        <v>925</v>
      </c>
      <c r="G53" s="211" t="s">
        <v>926</v>
      </c>
      <c r="H53" s="211">
        <v>1998</v>
      </c>
      <c r="I53" s="211" t="s">
        <v>927</v>
      </c>
      <c r="J53" s="211" t="s">
        <v>928</v>
      </c>
      <c r="K53" s="211" t="s">
        <v>929</v>
      </c>
      <c r="L53" s="213" t="s">
        <v>930</v>
      </c>
      <c r="M53" s="211" t="s">
        <v>931</v>
      </c>
      <c r="N53" s="211">
        <v>9</v>
      </c>
      <c r="O53" s="214" t="s">
        <v>932</v>
      </c>
      <c r="P53" s="211"/>
      <c r="Q53" s="211"/>
      <c r="R53" s="211"/>
      <c r="S53" s="215">
        <v>228019</v>
      </c>
      <c r="T53" s="211" t="s">
        <v>933</v>
      </c>
      <c r="U53" s="218" t="s">
        <v>647</v>
      </c>
      <c r="V53" s="216" t="s">
        <v>647</v>
      </c>
      <c r="W53" s="217" t="s">
        <v>647</v>
      </c>
      <c r="X53" s="215">
        <v>15000</v>
      </c>
      <c r="Y53" s="211" t="s">
        <v>648</v>
      </c>
      <c r="Z53" s="211" t="s">
        <v>647</v>
      </c>
      <c r="AA53" s="211" t="s">
        <v>648</v>
      </c>
      <c r="AB53" s="211" t="s">
        <v>648</v>
      </c>
    </row>
    <row r="54" spans="1:28" ht="45">
      <c r="A54" s="211">
        <v>45</v>
      </c>
      <c r="B54" s="224" t="s">
        <v>912</v>
      </c>
      <c r="C54" s="224" t="s">
        <v>913</v>
      </c>
      <c r="D54" s="224">
        <v>639787985</v>
      </c>
      <c r="E54" s="225" t="s">
        <v>934</v>
      </c>
      <c r="F54" s="225" t="s">
        <v>935</v>
      </c>
      <c r="G54" s="225" t="s">
        <v>916</v>
      </c>
      <c r="H54" s="225">
        <v>2004</v>
      </c>
      <c r="I54" s="225" t="s">
        <v>641</v>
      </c>
      <c r="J54" s="225" t="s">
        <v>668</v>
      </c>
      <c r="K54" s="225" t="s">
        <v>936</v>
      </c>
      <c r="L54" s="227" t="s">
        <v>937</v>
      </c>
      <c r="M54" s="225" t="s">
        <v>647</v>
      </c>
      <c r="N54" s="225">
        <v>15</v>
      </c>
      <c r="O54" s="228" t="s">
        <v>938</v>
      </c>
      <c r="P54" s="225" t="s">
        <v>939</v>
      </c>
      <c r="Q54" s="225"/>
      <c r="R54" s="225"/>
      <c r="S54" s="226"/>
      <c r="T54" s="225" t="s">
        <v>940</v>
      </c>
      <c r="U54" s="229" t="s">
        <v>647</v>
      </c>
      <c r="V54" s="216" t="s">
        <v>647</v>
      </c>
      <c r="W54" s="217" t="s">
        <v>647</v>
      </c>
      <c r="X54" s="215">
        <v>15000</v>
      </c>
      <c r="Y54" s="211" t="s">
        <v>648</v>
      </c>
      <c r="Z54" s="225" t="s">
        <v>647</v>
      </c>
      <c r="AA54" s="211" t="s">
        <v>648</v>
      </c>
      <c r="AB54" s="211" t="s">
        <v>648</v>
      </c>
    </row>
    <row r="55" spans="1:255" s="238" customFormat="1" ht="33.75">
      <c r="A55" s="211">
        <v>46</v>
      </c>
      <c r="B55" s="212" t="s">
        <v>292</v>
      </c>
      <c r="C55" s="212" t="s">
        <v>941</v>
      </c>
      <c r="D55" s="212">
        <v>630752880</v>
      </c>
      <c r="E55" s="211" t="s">
        <v>942</v>
      </c>
      <c r="F55" s="211" t="s">
        <v>943</v>
      </c>
      <c r="G55" s="211" t="s">
        <v>765</v>
      </c>
      <c r="H55" s="211">
        <v>2000</v>
      </c>
      <c r="I55" s="211" t="s">
        <v>848</v>
      </c>
      <c r="J55" s="211" t="s">
        <v>944</v>
      </c>
      <c r="K55" s="211">
        <v>1995</v>
      </c>
      <c r="L55" s="213" t="s">
        <v>945</v>
      </c>
      <c r="M55" s="211"/>
      <c r="N55" s="211">
        <v>7</v>
      </c>
      <c r="O55" s="214" t="s">
        <v>946</v>
      </c>
      <c r="P55" s="211" t="s">
        <v>947</v>
      </c>
      <c r="Q55" s="211" t="s">
        <v>948</v>
      </c>
      <c r="R55" s="211"/>
      <c r="S55" s="215">
        <v>209000</v>
      </c>
      <c r="T55" s="211" t="s">
        <v>949</v>
      </c>
      <c r="U55" s="218">
        <v>21600</v>
      </c>
      <c r="V55" s="216" t="s">
        <v>647</v>
      </c>
      <c r="W55" s="217" t="s">
        <v>647</v>
      </c>
      <c r="X55" s="215">
        <v>15000</v>
      </c>
      <c r="Y55" s="211" t="s">
        <v>648</v>
      </c>
      <c r="Z55" s="211" t="s">
        <v>648</v>
      </c>
      <c r="AA55" s="211" t="s">
        <v>648</v>
      </c>
      <c r="AB55" s="211" t="s">
        <v>648</v>
      </c>
      <c r="IA55" s="239"/>
      <c r="IB55" s="239"/>
      <c r="IC55" s="239"/>
      <c r="ID55" s="239"/>
      <c r="IE55" s="239"/>
      <c r="IF55" s="239"/>
      <c r="IG55" s="239"/>
      <c r="IH55" s="239"/>
      <c r="II55" s="239"/>
      <c r="IJ55" s="239"/>
      <c r="IK55" s="239"/>
      <c r="IL55" s="239"/>
      <c r="IM55" s="239"/>
      <c r="IN55" s="239"/>
      <c r="IO55" s="239"/>
      <c r="IP55" s="239"/>
      <c r="IQ55" s="239"/>
      <c r="IR55" s="239"/>
      <c r="IS55" s="239"/>
      <c r="IT55" s="239"/>
      <c r="IU55" s="239"/>
    </row>
    <row r="56" spans="1:255" s="238" customFormat="1" ht="62.25" customHeight="1">
      <c r="A56" s="211">
        <v>47</v>
      </c>
      <c r="B56" s="212" t="s">
        <v>474</v>
      </c>
      <c r="C56" s="212" t="s">
        <v>950</v>
      </c>
      <c r="D56" s="212">
        <v>631276788</v>
      </c>
      <c r="E56" s="211" t="s">
        <v>951</v>
      </c>
      <c r="F56" s="211" t="s">
        <v>952</v>
      </c>
      <c r="G56" s="211" t="s">
        <v>640</v>
      </c>
      <c r="H56" s="211">
        <v>2007</v>
      </c>
      <c r="I56" s="211" t="s">
        <v>953</v>
      </c>
      <c r="J56" s="211" t="s">
        <v>954</v>
      </c>
      <c r="K56" s="211" t="s">
        <v>955</v>
      </c>
      <c r="L56" s="213" t="s">
        <v>956</v>
      </c>
      <c r="M56" s="211" t="s">
        <v>957</v>
      </c>
      <c r="N56" s="211">
        <v>5</v>
      </c>
      <c r="O56" s="214" t="s">
        <v>958</v>
      </c>
      <c r="P56" s="211" t="s">
        <v>959</v>
      </c>
      <c r="Q56" s="211" t="s">
        <v>960</v>
      </c>
      <c r="R56" s="211"/>
      <c r="S56" s="215">
        <v>29700</v>
      </c>
      <c r="T56" s="211" t="s">
        <v>961</v>
      </c>
      <c r="U56" s="218">
        <v>70787</v>
      </c>
      <c r="V56" s="216" t="s">
        <v>647</v>
      </c>
      <c r="W56" s="217" t="s">
        <v>647</v>
      </c>
      <c r="X56" s="215">
        <v>15000</v>
      </c>
      <c r="Y56" s="211" t="s">
        <v>648</v>
      </c>
      <c r="Z56" s="211" t="s">
        <v>648</v>
      </c>
      <c r="AA56" s="211" t="s">
        <v>648</v>
      </c>
      <c r="AB56" s="211" t="s">
        <v>648</v>
      </c>
      <c r="IA56" s="239"/>
      <c r="IB56" s="239"/>
      <c r="IC56" s="239"/>
      <c r="ID56" s="239"/>
      <c r="IE56" s="239"/>
      <c r="IF56" s="239"/>
      <c r="IG56" s="239"/>
      <c r="IH56" s="239"/>
      <c r="II56" s="239"/>
      <c r="IJ56" s="239"/>
      <c r="IK56" s="239"/>
      <c r="IL56" s="239"/>
      <c r="IM56" s="239"/>
      <c r="IN56" s="239"/>
      <c r="IO56" s="239"/>
      <c r="IP56" s="239"/>
      <c r="IQ56" s="239"/>
      <c r="IR56" s="239"/>
      <c r="IS56" s="239"/>
      <c r="IT56" s="239"/>
      <c r="IU56" s="239"/>
    </row>
    <row r="57" spans="1:255" s="238" customFormat="1" ht="49.5" customHeight="1">
      <c r="A57" s="211">
        <v>48</v>
      </c>
      <c r="B57" s="212" t="s">
        <v>474</v>
      </c>
      <c r="C57" s="212" t="s">
        <v>950</v>
      </c>
      <c r="D57" s="212">
        <v>631276788</v>
      </c>
      <c r="E57" s="211" t="s">
        <v>951</v>
      </c>
      <c r="F57" s="211" t="s">
        <v>962</v>
      </c>
      <c r="G57" s="211" t="s">
        <v>640</v>
      </c>
      <c r="H57" s="211">
        <v>2003</v>
      </c>
      <c r="I57" s="211" t="s">
        <v>953</v>
      </c>
      <c r="J57" s="211" t="s">
        <v>963</v>
      </c>
      <c r="K57" s="211" t="s">
        <v>964</v>
      </c>
      <c r="L57" s="213" t="s">
        <v>965</v>
      </c>
      <c r="M57" s="211" t="s">
        <v>966</v>
      </c>
      <c r="N57" s="211">
        <v>5</v>
      </c>
      <c r="O57" s="214" t="s">
        <v>967</v>
      </c>
      <c r="P57" s="211"/>
      <c r="Q57" s="211"/>
      <c r="R57" s="211"/>
      <c r="S57" s="215"/>
      <c r="T57" s="211"/>
      <c r="U57" s="218">
        <v>37700</v>
      </c>
      <c r="V57" s="216" t="s">
        <v>647</v>
      </c>
      <c r="W57" s="217" t="s">
        <v>647</v>
      </c>
      <c r="X57" s="215">
        <v>15000</v>
      </c>
      <c r="Y57" s="211" t="s">
        <v>648</v>
      </c>
      <c r="Z57" s="211" t="s">
        <v>648</v>
      </c>
      <c r="AA57" s="211" t="s">
        <v>648</v>
      </c>
      <c r="AB57" s="211" t="s">
        <v>648</v>
      </c>
      <c r="IA57" s="239"/>
      <c r="IB57" s="239"/>
      <c r="IC57" s="239"/>
      <c r="ID57" s="239"/>
      <c r="IE57" s="239"/>
      <c r="IF57" s="239"/>
      <c r="IG57" s="239"/>
      <c r="IH57" s="239"/>
      <c r="II57" s="239"/>
      <c r="IJ57" s="239"/>
      <c r="IK57" s="239"/>
      <c r="IL57" s="239"/>
      <c r="IM57" s="239"/>
      <c r="IN57" s="239"/>
      <c r="IO57" s="239"/>
      <c r="IP57" s="239"/>
      <c r="IQ57" s="239"/>
      <c r="IR57" s="239"/>
      <c r="IS57" s="239"/>
      <c r="IT57" s="239"/>
      <c r="IU57" s="239"/>
    </row>
    <row r="58" spans="1:255" s="238" customFormat="1" ht="98.25" customHeight="1">
      <c r="A58" s="211">
        <v>49</v>
      </c>
      <c r="B58" s="212" t="s">
        <v>474</v>
      </c>
      <c r="C58" s="212" t="s">
        <v>950</v>
      </c>
      <c r="D58" s="212">
        <v>631276788</v>
      </c>
      <c r="E58" s="211" t="s">
        <v>951</v>
      </c>
      <c r="F58" s="211" t="s">
        <v>968</v>
      </c>
      <c r="G58" s="211" t="s">
        <v>640</v>
      </c>
      <c r="H58" s="211">
        <v>2005</v>
      </c>
      <c r="I58" s="211" t="s">
        <v>953</v>
      </c>
      <c r="J58" s="211" t="s">
        <v>963</v>
      </c>
      <c r="K58" s="211" t="s">
        <v>969</v>
      </c>
      <c r="L58" s="213" t="s">
        <v>970</v>
      </c>
      <c r="M58" s="211" t="s">
        <v>971</v>
      </c>
      <c r="N58" s="211">
        <v>5</v>
      </c>
      <c r="O58" s="214" t="s">
        <v>972</v>
      </c>
      <c r="P58" s="211" t="s">
        <v>973</v>
      </c>
      <c r="Q58" s="211" t="s">
        <v>960</v>
      </c>
      <c r="R58" s="211"/>
      <c r="S58" s="215">
        <v>122750</v>
      </c>
      <c r="T58" s="211" t="s">
        <v>961</v>
      </c>
      <c r="U58" s="218">
        <v>60600</v>
      </c>
      <c r="V58" s="216" t="s">
        <v>647</v>
      </c>
      <c r="W58" s="217" t="s">
        <v>647</v>
      </c>
      <c r="X58" s="215">
        <v>15000</v>
      </c>
      <c r="Y58" s="211" t="s">
        <v>648</v>
      </c>
      <c r="Z58" s="211" t="s">
        <v>648</v>
      </c>
      <c r="AA58" s="211" t="s">
        <v>648</v>
      </c>
      <c r="AB58" s="211" t="s">
        <v>648</v>
      </c>
      <c r="IA58" s="239"/>
      <c r="IB58" s="239"/>
      <c r="IC58" s="239"/>
      <c r="ID58" s="239"/>
      <c r="IE58" s="239"/>
      <c r="IF58" s="239"/>
      <c r="IG58" s="239"/>
      <c r="IH58" s="239"/>
      <c r="II58" s="239"/>
      <c r="IJ58" s="239"/>
      <c r="IK58" s="239"/>
      <c r="IL58" s="239"/>
      <c r="IM58" s="239"/>
      <c r="IN58" s="239"/>
      <c r="IO58" s="239"/>
      <c r="IP58" s="239"/>
      <c r="IQ58" s="239"/>
      <c r="IR58" s="239"/>
      <c r="IS58" s="239"/>
      <c r="IT58" s="239"/>
      <c r="IU58" s="239"/>
    </row>
    <row r="59" spans="1:28" s="204" customFormat="1" ht="33.75">
      <c r="A59" s="211">
        <v>50</v>
      </c>
      <c r="B59" s="212" t="s">
        <v>883</v>
      </c>
      <c r="C59" s="212" t="s">
        <v>884</v>
      </c>
      <c r="D59" s="212">
        <v>639702871</v>
      </c>
      <c r="E59" s="211" t="s">
        <v>974</v>
      </c>
      <c r="F59" s="211" t="s">
        <v>975</v>
      </c>
      <c r="G59" s="211" t="s">
        <v>976</v>
      </c>
      <c r="H59" s="211">
        <v>1984</v>
      </c>
      <c r="I59" s="211">
        <v>0</v>
      </c>
      <c r="J59" s="211" t="s">
        <v>977</v>
      </c>
      <c r="K59" s="211">
        <v>0</v>
      </c>
      <c r="L59" s="213"/>
      <c r="M59" s="211"/>
      <c r="N59" s="211"/>
      <c r="O59" s="214" t="s">
        <v>978</v>
      </c>
      <c r="P59" s="211"/>
      <c r="Q59" s="211"/>
      <c r="R59" s="211"/>
      <c r="S59" s="215"/>
      <c r="T59" s="211"/>
      <c r="U59" s="240"/>
      <c r="V59" s="216"/>
      <c r="W59" s="217"/>
      <c r="X59" s="215" t="s">
        <v>647</v>
      </c>
      <c r="Y59" s="211" t="s">
        <v>648</v>
      </c>
      <c r="Z59" s="211" t="s">
        <v>647</v>
      </c>
      <c r="AA59" s="211" t="s">
        <v>647</v>
      </c>
      <c r="AB59" s="211" t="s">
        <v>647</v>
      </c>
    </row>
    <row r="60" spans="1:30" s="204" customFormat="1" ht="33.75">
      <c r="A60" s="241">
        <v>51</v>
      </c>
      <c r="B60" s="242" t="s">
        <v>531</v>
      </c>
      <c r="C60" s="242" t="s">
        <v>637</v>
      </c>
      <c r="D60" s="242">
        <v>631281080</v>
      </c>
      <c r="E60" s="241" t="s">
        <v>979</v>
      </c>
      <c r="F60" s="241" t="s">
        <v>980</v>
      </c>
      <c r="G60" s="241" t="s">
        <v>688</v>
      </c>
      <c r="H60" s="241">
        <v>2009</v>
      </c>
      <c r="I60" s="241" t="s">
        <v>981</v>
      </c>
      <c r="J60" s="241" t="s">
        <v>982</v>
      </c>
      <c r="K60" s="241">
        <v>4397</v>
      </c>
      <c r="L60" s="243" t="s">
        <v>983</v>
      </c>
      <c r="M60" s="241"/>
      <c r="N60" s="241">
        <v>2</v>
      </c>
      <c r="O60" s="244">
        <v>40158</v>
      </c>
      <c r="P60" s="241" t="s">
        <v>984</v>
      </c>
      <c r="Q60" s="241" t="s">
        <v>985</v>
      </c>
      <c r="R60" s="241"/>
      <c r="S60" s="245"/>
      <c r="T60" s="241">
        <v>2</v>
      </c>
      <c r="U60" s="246">
        <v>1957</v>
      </c>
      <c r="V60" s="247"/>
      <c r="W60" s="248"/>
      <c r="X60" s="245">
        <v>15000</v>
      </c>
      <c r="Y60" s="241" t="s">
        <v>986</v>
      </c>
      <c r="Z60" s="241" t="s">
        <v>987</v>
      </c>
      <c r="AA60" s="241" t="s">
        <v>987</v>
      </c>
      <c r="AB60" s="241" t="s">
        <v>647</v>
      </c>
      <c r="AC60" s="249"/>
      <c r="AD60" s="250"/>
    </row>
    <row r="61" spans="1:30" s="204" customFormat="1" ht="33.75">
      <c r="A61" s="241">
        <v>52</v>
      </c>
      <c r="B61" s="242" t="s">
        <v>531</v>
      </c>
      <c r="C61" s="242" t="s">
        <v>637</v>
      </c>
      <c r="D61" s="242">
        <v>631281080</v>
      </c>
      <c r="E61" s="241" t="s">
        <v>988</v>
      </c>
      <c r="F61" s="241" t="s">
        <v>989</v>
      </c>
      <c r="G61" s="241" t="s">
        <v>688</v>
      </c>
      <c r="H61" s="241">
        <v>2010</v>
      </c>
      <c r="I61" s="241" t="s">
        <v>981</v>
      </c>
      <c r="J61" s="241" t="s">
        <v>982</v>
      </c>
      <c r="K61" s="241">
        <v>4397</v>
      </c>
      <c r="L61" s="243" t="s">
        <v>990</v>
      </c>
      <c r="M61" s="241"/>
      <c r="N61" s="241">
        <v>2</v>
      </c>
      <c r="O61" s="244">
        <v>40392</v>
      </c>
      <c r="P61" s="241" t="s">
        <v>991</v>
      </c>
      <c r="Q61" s="241" t="s">
        <v>985</v>
      </c>
      <c r="R61" s="241"/>
      <c r="S61" s="245">
        <v>101</v>
      </c>
      <c r="T61" s="241">
        <v>2</v>
      </c>
      <c r="U61" s="246">
        <v>519416.22</v>
      </c>
      <c r="V61" s="247"/>
      <c r="W61" s="248"/>
      <c r="X61" s="245">
        <v>15000</v>
      </c>
      <c r="Y61" s="241" t="s">
        <v>992</v>
      </c>
      <c r="Z61" s="241" t="s">
        <v>993</v>
      </c>
      <c r="AA61" s="241" t="s">
        <v>993</v>
      </c>
      <c r="AB61" s="241" t="s">
        <v>647</v>
      </c>
      <c r="AC61" s="249"/>
      <c r="AD61" s="250"/>
    </row>
    <row r="62" spans="1:28" s="204" customFormat="1" ht="33.75">
      <c r="A62" s="241">
        <v>53</v>
      </c>
      <c r="B62" s="242" t="s">
        <v>883</v>
      </c>
      <c r="C62" s="242" t="s">
        <v>884</v>
      </c>
      <c r="D62" s="242">
        <v>639702871</v>
      </c>
      <c r="E62" s="241" t="s">
        <v>994</v>
      </c>
      <c r="F62" s="241" t="s">
        <v>995</v>
      </c>
      <c r="G62" s="241" t="s">
        <v>688</v>
      </c>
      <c r="H62" s="241">
        <v>1984</v>
      </c>
      <c r="I62" s="241" t="s">
        <v>899</v>
      </c>
      <c r="J62" s="241" t="s">
        <v>996</v>
      </c>
      <c r="K62" s="241">
        <v>3120</v>
      </c>
      <c r="L62" s="243"/>
      <c r="M62" s="241">
        <v>1.04</v>
      </c>
      <c r="N62" s="241">
        <v>1</v>
      </c>
      <c r="O62" s="244" t="s">
        <v>978</v>
      </c>
      <c r="P62" s="241"/>
      <c r="Q62" s="241"/>
      <c r="R62" s="241"/>
      <c r="S62" s="245"/>
      <c r="T62" s="241"/>
      <c r="U62" s="251"/>
      <c r="V62" s="247"/>
      <c r="W62" s="248"/>
      <c r="X62" s="245">
        <v>15000</v>
      </c>
      <c r="Y62" s="241" t="s">
        <v>997</v>
      </c>
      <c r="Z62" s="241" t="s">
        <v>647</v>
      </c>
      <c r="AA62" s="241" t="s">
        <v>998</v>
      </c>
      <c r="AB62" s="241" t="s">
        <v>647</v>
      </c>
    </row>
  </sheetData>
  <sheetProtection selectLockedCells="1" selectUnlockedCells="1"/>
  <mergeCells count="36">
    <mergeCell ref="Z6:Z7"/>
    <mergeCell ref="AA6:AA7"/>
    <mergeCell ref="AB6:AB7"/>
    <mergeCell ref="B7:B9"/>
    <mergeCell ref="C7:C9"/>
    <mergeCell ref="D7:D9"/>
    <mergeCell ref="E7:E9"/>
    <mergeCell ref="K8:K9"/>
    <mergeCell ref="T8:T9"/>
    <mergeCell ref="X8:AB9"/>
    <mergeCell ref="U6:U9"/>
    <mergeCell ref="V6:V9"/>
    <mergeCell ref="W6:W9"/>
    <mergeCell ref="Y6:Y7"/>
    <mergeCell ref="Q6:Q9"/>
    <mergeCell ref="R6:R9"/>
    <mergeCell ref="S6:S9"/>
    <mergeCell ref="T6:T7"/>
    <mergeCell ref="M6:M9"/>
    <mergeCell ref="N6:N9"/>
    <mergeCell ref="O6:O9"/>
    <mergeCell ref="P6:P9"/>
    <mergeCell ref="I6:I9"/>
    <mergeCell ref="J6:J9"/>
    <mergeCell ref="K6:K7"/>
    <mergeCell ref="L6:L9"/>
    <mergeCell ref="A1:AB1"/>
    <mergeCell ref="A3:A9"/>
    <mergeCell ref="B3:E6"/>
    <mergeCell ref="F3:T5"/>
    <mergeCell ref="U3:W5"/>
    <mergeCell ref="X3:X7"/>
    <mergeCell ref="Y3:AB5"/>
    <mergeCell ref="F6:F9"/>
    <mergeCell ref="G6:G9"/>
    <mergeCell ref="H6:H9"/>
  </mergeCells>
  <dataValidations count="1">
    <dataValidation type="textLength" operator="equal" allowBlank="1" showErrorMessage="1" error="Numer VIN to unikalny ciąg 17 znaków." sqref="L10:L39 L42:L45 L48:L62">
      <formula1>17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Roman,Normalny"&amp;A</oddHeader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modified xsi:type="dcterms:W3CDTF">2010-10-05T09:58:48Z</dcterms:modified>
  <cp:category/>
  <cp:version/>
  <cp:contentType/>
  <cp:contentStatus/>
</cp:coreProperties>
</file>