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070" activeTab="0"/>
  </bookViews>
  <sheets>
    <sheet name="Zalacznik Nr 7" sheetId="1" r:id="rId1"/>
  </sheets>
  <definedNames>
    <definedName name="_xlnm.Print_Area" localSheetId="0">'Zalacznik Nr 7'!$B$111:$AN$118</definedName>
  </definedNames>
  <calcPr fullCalcOnLoad="1"/>
</workbook>
</file>

<file path=xl/sharedStrings.xml><?xml version="1.0" encoding="utf-8"?>
<sst xmlns="http://schemas.openxmlformats.org/spreadsheetml/2006/main" count="2127" uniqueCount="478">
  <si>
    <t>warstwowe murowane, lekka obudowa, blacha</t>
  </si>
  <si>
    <t>konstrukcja stalowa</t>
  </si>
  <si>
    <t>Zespół Szkół nr 1 w Swarzędzu</t>
  </si>
  <si>
    <t>Swarzędz, ul. Mielżyńskiego 5A</t>
  </si>
  <si>
    <t>pustaki</t>
  </si>
  <si>
    <t>papa termozgrzewalna</t>
  </si>
  <si>
    <t>15 min</t>
  </si>
  <si>
    <t>Zespół Szkół w Mosinie</t>
  </si>
  <si>
    <t>Mosina, ul. Topolowa 2</t>
  </si>
  <si>
    <t>szkoła z sala gimnastyczną</t>
  </si>
  <si>
    <t>stropy ceramiczne zalane betonem</t>
  </si>
  <si>
    <t>20 min</t>
  </si>
  <si>
    <t>Mosina, ul. Topolowa 3</t>
  </si>
  <si>
    <t>internat ze stołówką</t>
  </si>
  <si>
    <t>Zespół Szkół w Rokietnicy</t>
  </si>
  <si>
    <t>Rokietnica, ul Szamotulska 24</t>
  </si>
  <si>
    <t>szkoła</t>
  </si>
  <si>
    <t>murowane z cegły pełnej</t>
  </si>
  <si>
    <t>sklepienie odcinkowe, płyty Kleina</t>
  </si>
  <si>
    <t>płyty korytowe na ścianach ażurowych</t>
  </si>
  <si>
    <t>30 min</t>
  </si>
  <si>
    <t>pawilon nr 1, klasa przy internacie</t>
  </si>
  <si>
    <t>ceglany Kleina, nad parterem drewniany belkowy</t>
  </si>
  <si>
    <t>drewniano-belkowy</t>
  </si>
  <si>
    <t>internat dziewcząt</t>
  </si>
  <si>
    <t>1985, 1988, 2003</t>
  </si>
  <si>
    <t>płyty korytkowe</t>
  </si>
  <si>
    <t>internat chłopców</t>
  </si>
  <si>
    <t>1986, 2003</t>
  </si>
  <si>
    <t>konstrukcja drewniana</t>
  </si>
  <si>
    <t>1964, 1998</t>
  </si>
  <si>
    <t>pawilon nr 2</t>
  </si>
  <si>
    <t>płyty żelbetowe prefabrykowane</t>
  </si>
  <si>
    <t>beton</t>
  </si>
  <si>
    <t>pawilon nr 3</t>
  </si>
  <si>
    <t>gęsto żebrowany, żelbetowy monolityczny</t>
  </si>
  <si>
    <t>Poznań, ul. Rubież 20</t>
  </si>
  <si>
    <t>garaż</t>
  </si>
  <si>
    <t>elementy prefabrykowane żelbetowe w ramach stalowych</t>
  </si>
  <si>
    <t xml:space="preserve">Murowana Goślina, ul. Szkolna 1 </t>
  </si>
  <si>
    <t>belki drewniane</t>
  </si>
  <si>
    <t>Specjalny Ośrodek Szkolno - Wychowawczy w Mosinie</t>
  </si>
  <si>
    <t>Mosina, ul. Kościelna 2</t>
  </si>
  <si>
    <t>cegła czerwona, zaprawa cementowo-wapienna</t>
  </si>
  <si>
    <t>w części pierwotnej belki drewniane, w części rozbudowanej dwuteownik</t>
  </si>
  <si>
    <t>ujęcie wodne oddalone o 150 m</t>
  </si>
  <si>
    <t>Owińska, pl. Przemysława 9</t>
  </si>
  <si>
    <t>XIX wiek</t>
  </si>
  <si>
    <t>murowane</t>
  </si>
  <si>
    <t>na placu przed Ośrodkiem</t>
  </si>
  <si>
    <t>Owińska, pl. Przemysława 7</t>
  </si>
  <si>
    <t>mieszkalny</t>
  </si>
  <si>
    <t>XVIII, XIX wiek</t>
  </si>
  <si>
    <t>Owińska, pl. Przemysława 11</t>
  </si>
  <si>
    <t>Dom Pomocy Społecznej w Lisówkach</t>
  </si>
  <si>
    <t>Lisówki, ul. Leśne Zacisze 2</t>
  </si>
  <si>
    <t>pensjonat z pralnią</t>
  </si>
  <si>
    <t>kotłownia olejowa z wyposażeniem</t>
  </si>
  <si>
    <t>portiernia z wyposażeniem (centrala telefoniczna)</t>
  </si>
  <si>
    <t>sala wielofunkcyjna</t>
  </si>
  <si>
    <t>kaplica z łącznikiem</t>
  </si>
  <si>
    <t>garaże</t>
  </si>
  <si>
    <t>drogi, place, chodniki, mała architektura</t>
  </si>
  <si>
    <t>kostka pozbrukowa</t>
  </si>
  <si>
    <t>ogrodzenie zewnętrzne terenu</t>
  </si>
  <si>
    <t>siatka</t>
  </si>
  <si>
    <t>maszt antenowy stalowy</t>
  </si>
  <si>
    <t>ogrodzenie wokół oczyszczalni ścieków</t>
  </si>
  <si>
    <t>oczyszczalnia ścieków</t>
  </si>
  <si>
    <t>7 budynków mieszkalnuch</t>
  </si>
  <si>
    <t>cegła pełna</t>
  </si>
  <si>
    <t>stal</t>
  </si>
  <si>
    <t>gont bitumiczny</t>
  </si>
  <si>
    <t>Dom Dziecka Kórnik-Bnin</t>
  </si>
  <si>
    <t>Kórnik-Bnin, ul. Błażejewska 63</t>
  </si>
  <si>
    <t>piętrowy w całości podpiwniczony</t>
  </si>
  <si>
    <t>budynek główny, socjalno-mieszkalny</t>
  </si>
  <si>
    <t>pietrowy cześciowo podpiwniczony</t>
  </si>
  <si>
    <t>parterowy z wykorzystanym poddaszem, nie podpiwniczony</t>
  </si>
  <si>
    <t>drewna</t>
  </si>
  <si>
    <t>budynek administracyjny</t>
  </si>
  <si>
    <t>Kórnik-Bnin, ul. Błażejewska 64</t>
  </si>
  <si>
    <t>boisko wielofunkcyjne z placem zabaw</t>
  </si>
  <si>
    <t>Ośrodek Wspomagania Rodziny</t>
  </si>
  <si>
    <t>Kobylnica, ul. Poznańska 91</t>
  </si>
  <si>
    <t>budynek mieszkalny nr 4 + łącznik</t>
  </si>
  <si>
    <t>budynek mieszkalny nr 12 + łącznik</t>
  </si>
  <si>
    <t>kotłownia</t>
  </si>
  <si>
    <t>Kobylnica, ul. Poznańska 92</t>
  </si>
  <si>
    <t>boisko do piłki nożnej z placem zabaw</t>
  </si>
  <si>
    <t>Starostwo Powiatowe</t>
  </si>
  <si>
    <t>budynek administracji samorządowej</t>
  </si>
  <si>
    <t>3 naziemne, budynek podpiwniczony</t>
  </si>
  <si>
    <t>żelbetowe</t>
  </si>
  <si>
    <t>ogółem 3.980.094,97 w tym sprzęt elektr. wraz z windami   2.454.775,32</t>
  </si>
  <si>
    <t>całość: 16032,62</t>
  </si>
  <si>
    <t>stropy ceramiczno-stalowe</t>
  </si>
  <si>
    <t>żelbetowy</t>
  </si>
  <si>
    <t>5-10 min</t>
  </si>
  <si>
    <t>Budynek przy ul. Słowackiego 8 w Poznaniu</t>
  </si>
  <si>
    <t>lata przed I w. Światową, rozbudowa lata 50-te</t>
  </si>
  <si>
    <t>2003,                  2009 - remont holu głównego, archiwum, remont IV piętra</t>
  </si>
  <si>
    <t>4 naziemne, budynek podpiwniczony</t>
  </si>
  <si>
    <t>stropy masywne</t>
  </si>
  <si>
    <t>Budynki przy ul. Leśne Zacisze 2 w Lisówkach</t>
  </si>
  <si>
    <t>Zarząd Dróg Powiatowych</t>
  </si>
  <si>
    <t>Obwód drogowy Zamysłowo</t>
  </si>
  <si>
    <t>warsztat</t>
  </si>
  <si>
    <t>papa bit.</t>
  </si>
  <si>
    <t>budynek socjalny</t>
  </si>
  <si>
    <t>magazyn + wiata</t>
  </si>
  <si>
    <t>kratownica stalowa</t>
  </si>
  <si>
    <t>eternit</t>
  </si>
  <si>
    <t>Obwód drogowy Biskupice</t>
  </si>
  <si>
    <t>10-15 min</t>
  </si>
  <si>
    <t>magazyn</t>
  </si>
  <si>
    <t>murowane/stal</t>
  </si>
  <si>
    <t>stalowe</t>
  </si>
  <si>
    <t>Poznań, ul. Zielona 8</t>
  </si>
  <si>
    <t>pomieszczenia biurowe</t>
  </si>
  <si>
    <t>budynek gminy</t>
  </si>
  <si>
    <t>XX wiek</t>
  </si>
  <si>
    <t>X</t>
  </si>
  <si>
    <t>Kórnik, ul. Poznańska 34a</t>
  </si>
  <si>
    <t>żelbeton</t>
  </si>
  <si>
    <t xml:space="preserve">1 hydrant, zbiornik p.poż. </t>
  </si>
  <si>
    <t>łącznie z filia</t>
  </si>
  <si>
    <t>Poradnia Psychologiczno-Pedagogiczna w Swarzędzu wraz z filiami</t>
  </si>
  <si>
    <t xml:space="preserve">Swarzędz, Os. Kościuszkowców 4 </t>
  </si>
  <si>
    <t>łącznie z filiami</t>
  </si>
  <si>
    <t>Poradnia Psychologiczno-Pedagogiczna w Luboniu wraz z filiami</t>
  </si>
  <si>
    <t>Luboń, ul. Żabikowska 40</t>
  </si>
  <si>
    <t>poradnia nie jest właścicielem budynków w placówce podstawowej i filiach</t>
  </si>
  <si>
    <t>3 min</t>
  </si>
  <si>
    <t>czujnik ruchu</t>
  </si>
  <si>
    <t>190 631,00 w tym sprzęt komp. 38 000,00</t>
  </si>
  <si>
    <t>Rodzinny Dom Dziecka</t>
  </si>
  <si>
    <t>Swarzędz, os. Dąbrowszczaków 15/1-2</t>
  </si>
  <si>
    <t>parter</t>
  </si>
  <si>
    <t>płyta żelbetowa</t>
  </si>
  <si>
    <t>obok bloku</t>
  </si>
  <si>
    <t>wartość rynkowa</t>
  </si>
  <si>
    <t>Powiatowy Ośrodek Dokumentacji Geodezyjnej i Kartograficznej</t>
  </si>
  <si>
    <t>Poznań, ul. Jackowskiego 18</t>
  </si>
  <si>
    <t>Powiatowe Centrum Pomocy Rodzinie</t>
  </si>
  <si>
    <t>170 000,00 w tym sprzęt elektron. 52 000,00</t>
  </si>
  <si>
    <t>Powiatowy Urząd Pracy w Poznaniu</t>
  </si>
  <si>
    <t>budynek biurowy zasadniczy</t>
  </si>
  <si>
    <t>4 na każdym piętrze</t>
  </si>
  <si>
    <t>wartość odtworzeniowa nowa</t>
  </si>
  <si>
    <t>30 000,00 i 10 000,00 w transporcie</t>
  </si>
  <si>
    <t>budynek biurowy pomocniczy</t>
  </si>
  <si>
    <t>1 naziemna, częściowo podpiwniczony</t>
  </si>
  <si>
    <t>ujęcie wodne z hydrantu budynku zasadniczego w odległości 50 m</t>
  </si>
  <si>
    <t>budynek garażowo-warsztatowy</t>
  </si>
  <si>
    <t>ujęcie wodne z hydrantu budynku zasadniczego w odległości 30 m</t>
  </si>
  <si>
    <t>Poznań, Stary Rynek 52B</t>
  </si>
  <si>
    <t>lokal na parterze budynku</t>
  </si>
  <si>
    <t>Skarb Państwa reprezentowany przez Starostę Poznańskiego</t>
  </si>
  <si>
    <t>XIX/XX wiek</t>
  </si>
  <si>
    <t>Budynek mieszkalny w Przebędowie 18</t>
  </si>
  <si>
    <t>budynek mieszkalny wraz z budynkiem gospodarczym w złym stanie technicznym</t>
  </si>
  <si>
    <t>XIX -XX wiek</t>
  </si>
  <si>
    <t>3 naziemne, podpiwniczony</t>
  </si>
  <si>
    <t>drewno, stal, żelbet</t>
  </si>
  <si>
    <t>Budynek mieszkalny w Przebędowie 9a/1</t>
  </si>
  <si>
    <t>budynek mieszkalny wraz z kotłownią</t>
  </si>
  <si>
    <t>bloczki betonowe</t>
  </si>
  <si>
    <t>Budynek mieszkalny w Kórniku, ul. Śremska 7</t>
  </si>
  <si>
    <t>budynek mieszkalny w złym stanie technicznym wraz z budynkiem gospodarczym</t>
  </si>
  <si>
    <t>budynek mieszkalny z (dawniej z Komisariatem Policji) oraz budynek gospodarczy</t>
  </si>
  <si>
    <t>Budynki mieszkalno - usługowy i gospodarczy w Bylinie, ul. Sportowa 5, gm. Kleszczewo</t>
  </si>
  <si>
    <t>budynek mieszkalny (dawniej z Komisariatem Policji) oraz budynek garażowy</t>
  </si>
  <si>
    <t>budynek mieszkalny wielorodzinny</t>
  </si>
  <si>
    <t>płyta betonowa</t>
  </si>
  <si>
    <t>Budynek mieszkalny w Pobiedziskach, ul. Kazimierza Odnowiciela 26</t>
  </si>
  <si>
    <t>przed 1900</t>
  </si>
  <si>
    <t>Kotłownia grzewcza w Przebędowie</t>
  </si>
  <si>
    <t>kotłownia wraz z kominem stalowym, piecem i ogrodzeniem</t>
  </si>
  <si>
    <t>murowane, siporeks</t>
  </si>
  <si>
    <t>płyty dachowe korytkowe</t>
  </si>
  <si>
    <t>Suma</t>
  </si>
  <si>
    <t>Zespół Szkół w Kórniku</t>
  </si>
  <si>
    <t>Specjalny Ośrodek Szkolno – Wychowawczy dla Dzieci Niewidomych w Owińskach</t>
  </si>
  <si>
    <t>Stęszew, ul. Korczaka 2; Suchy Las, ul. Szkolna 15; Buk, ul. Szarych Szeregów 8;Tarnowo Podgórne, ul. Sportowa 1</t>
  </si>
  <si>
    <t>bez majątku Skarbu Państwa</t>
  </si>
  <si>
    <t>mieszkanie (spółdzielcze prawo do lokalu)</t>
  </si>
  <si>
    <t>cegła, brak eocieplenia elewacji ścian</t>
  </si>
  <si>
    <t>piece kaflowe</t>
  </si>
  <si>
    <t>tak - szambo</t>
  </si>
  <si>
    <t>niepalona glina z muru pruskiego</t>
  </si>
  <si>
    <t>Przebędowo 12/2 (pow. 46,60) - lokal mieszkalny wraz z pom. gosp. (pow. 8,10m2)</t>
  </si>
  <si>
    <t>2 częściowo podpiwniczony</t>
  </si>
  <si>
    <t>3 częściowo podpiwniczony</t>
  </si>
  <si>
    <t>Dymaczewo Stare, ul. Bajera 1</t>
  </si>
  <si>
    <t>budynek mieszkalny wraz z budynkami gospodarczymi</t>
  </si>
  <si>
    <t>2 + poddasze użytkowe + częściowe podpiwniczenie</t>
  </si>
  <si>
    <t>stropy nad piwnicą ceramiczne, pozostałe stropy drewniane</t>
  </si>
  <si>
    <t>stropy drewniane</t>
  </si>
  <si>
    <t xml:space="preserve">dachówka </t>
  </si>
  <si>
    <t>10 minut</t>
  </si>
  <si>
    <t>Budynki mieszkalno - usługowy i gospodarczy w Stęszewie, ul. Poznańska 19 (w tym 2 lokale mieszkalne)</t>
  </si>
  <si>
    <t>lokal biurowy (umowa najmu z ZKZL)</t>
  </si>
  <si>
    <t>urządzenia silowni zewnętrznej 
(8 urządzeń)</t>
  </si>
  <si>
    <t>trybuny</t>
  </si>
  <si>
    <t>boisko wielofunkcyjne, bieżnia i rozbieg do skoków wzwyż oraz trybuna</t>
  </si>
  <si>
    <t>Lp.</t>
  </si>
  <si>
    <t>DANE ADRESOWE</t>
  </si>
  <si>
    <t>BUDYNEK - przeznaczenie, rok budowy, wymiary</t>
  </si>
  <si>
    <t>BUDYNEK - materiały konstrukcyjne</t>
  </si>
  <si>
    <t>BUDYNEK - instalacje wewnętrzne (TAK / NIE)</t>
  </si>
  <si>
    <t>ZABEZPIECZENIA P-POŻ</t>
  </si>
  <si>
    <t>Zabezpieczenia przeciwkradzieżowe</t>
  </si>
  <si>
    <t xml:space="preserve">Wartość księgowa brutto              </t>
  </si>
  <si>
    <t>Suma ubezpieczenia 2008 r.</t>
  </si>
  <si>
    <t>Okres ubezpieczenia</t>
  </si>
  <si>
    <t>Jednostka organizacyjna</t>
  </si>
  <si>
    <t>Adres miejsca ubezpieczenia</t>
  </si>
  <si>
    <t>Obiekt - rodzaj budynku</t>
  </si>
  <si>
    <t>Rok budowy</t>
  </si>
  <si>
    <t>rok rozbudowy / ostatniego remontu</t>
  </si>
  <si>
    <t>liczba kondygnacji</t>
  </si>
  <si>
    <t>Pow. Zabudowy (m2)</t>
  </si>
  <si>
    <t>Kubatura (m3)</t>
  </si>
  <si>
    <t>Pow. użytkowa (m2)</t>
  </si>
  <si>
    <t>Materiały konstrukcyjne ścian</t>
  </si>
  <si>
    <t>Materiały konstrukcyjne stropów</t>
  </si>
  <si>
    <t>Materiały konstrukcyjne więźby dachowej</t>
  </si>
  <si>
    <t>Pokrycie dachu</t>
  </si>
  <si>
    <t>elektr.</t>
  </si>
  <si>
    <t>wod-kan</t>
  </si>
  <si>
    <t>gaz</t>
  </si>
  <si>
    <t>co.</t>
  </si>
  <si>
    <t>alarm  p-poż</t>
  </si>
  <si>
    <t>hydranty (liczba)</t>
  </si>
  <si>
    <t>gaśnice (liczba)</t>
  </si>
  <si>
    <t>odległość              (czas dojazdu)      straży poż.</t>
  </si>
  <si>
    <t>dozór</t>
  </si>
  <si>
    <t>alarm  lokalny</t>
  </si>
  <si>
    <t>monitoring</t>
  </si>
  <si>
    <t>Wartość odtworzeniowa</t>
  </si>
  <si>
    <t>Budynek</t>
  </si>
  <si>
    <t>Sposób określenia sumy ubezpieczenia budynku</t>
  </si>
  <si>
    <t>Urządzenia, wyposażenie i sprzęt elektroniczny</t>
  </si>
  <si>
    <t>Wartości pieniężne</t>
  </si>
  <si>
    <t>od</t>
  </si>
  <si>
    <t>do</t>
  </si>
  <si>
    <t>liczba miesięcy</t>
  </si>
  <si>
    <t>Budynek/budowla</t>
  </si>
  <si>
    <t>Sposób określenia sumy ubezpieczenia budynku/budowli</t>
  </si>
  <si>
    <t>Urządzenia, maszyny, wyposażenie         i sprzęt elektroniczny</t>
  </si>
  <si>
    <t>sprzęt elektroniczny         (all risk)</t>
  </si>
  <si>
    <t>Zespół Szkół w Bolechowie</t>
  </si>
  <si>
    <t xml:space="preserve"> Bolechowo, ul. Obornicka 1</t>
  </si>
  <si>
    <t>sala gimnastyczna</t>
  </si>
  <si>
    <t>płyta obornicka</t>
  </si>
  <si>
    <t>blacha</t>
  </si>
  <si>
    <t>katowniki</t>
  </si>
  <si>
    <t>tak</t>
  </si>
  <si>
    <t>nie</t>
  </si>
  <si>
    <t>5 min</t>
  </si>
  <si>
    <t>szacunkowa wartość odtworzeniowa</t>
  </si>
  <si>
    <t>budynek szkoły</t>
  </si>
  <si>
    <t>płyty betonowe</t>
  </si>
  <si>
    <t>papa</t>
  </si>
  <si>
    <t xml:space="preserve"> Bolechowo, ul. Obornicka 2</t>
  </si>
  <si>
    <t>termomodernizacja</t>
  </si>
  <si>
    <t>x</t>
  </si>
  <si>
    <t>boisko wielofunkcyjne</t>
  </si>
  <si>
    <t>wartość księgowa brutto</t>
  </si>
  <si>
    <t>Liceum Ogólnokształcące w Kórniku</t>
  </si>
  <si>
    <t>Kórnik, ul Poznańska 2</t>
  </si>
  <si>
    <t>budynek szkolny</t>
  </si>
  <si>
    <t>drewniane</t>
  </si>
  <si>
    <t>drewniany</t>
  </si>
  <si>
    <t>brak</t>
  </si>
  <si>
    <t>sala gimnastyczna z budynkiem administracyjnym</t>
  </si>
  <si>
    <t>budynek socjalno-lekcyjny</t>
  </si>
  <si>
    <t>płyty prefabrykowane kanałowe</t>
  </si>
  <si>
    <t>Puszczykowo, ul. Kasprowicza 3</t>
  </si>
  <si>
    <t>3 naziemne</t>
  </si>
  <si>
    <t>cegła</t>
  </si>
  <si>
    <t>płyty Acermana</t>
  </si>
  <si>
    <t>płyty dachowe</t>
  </si>
  <si>
    <t>10 min</t>
  </si>
  <si>
    <t>częściowy</t>
  </si>
  <si>
    <t>ogółem 432.000,00 w tym komp.229.000,00 programy 45.800,00 rtv,sprzęt cyfr. 57.200,00</t>
  </si>
  <si>
    <t>internat</t>
  </si>
  <si>
    <t xml:space="preserve">74.800,00   </t>
  </si>
  <si>
    <t>plac zabaw</t>
  </si>
  <si>
    <t>Zespół Szkół nr 2 w Swarzędzu</t>
  </si>
  <si>
    <t>Swarzędz, ul. Podgórna 12</t>
  </si>
  <si>
    <t>Fert 45</t>
  </si>
  <si>
    <t>drewno</t>
  </si>
  <si>
    <t>dachówka</t>
  </si>
  <si>
    <t>Zespół Szkół w Puszczykowie</t>
  </si>
  <si>
    <t>Suma ubezpieczenia</t>
  </si>
  <si>
    <t>boisko lekkoatletyczne</t>
  </si>
  <si>
    <t>Poradnia Psychologiczno-Pedagogiczna w Puszczykowie wraz z filiami</t>
  </si>
  <si>
    <t>Puszczykowo, ul. Żupańskiego 2</t>
  </si>
  <si>
    <t>budynek internatu LO w Puszczykowie</t>
  </si>
  <si>
    <t>Murowana Goślina, ul. Mściszewska 10; Kostrzyn Wlkp., ul. Braci Drzewieckich 1; Pobiedziska, ul. K. Odnowiciela 16; Czerwonak, ul. Poznańska 15D/83</t>
  </si>
  <si>
    <t>Poznań, ul. Słowackiego 8</t>
  </si>
  <si>
    <t>boisko wielofunkcyjne z monitoringiem</t>
  </si>
  <si>
    <t>boisko wielkofunkcyjne z monitoringiem</t>
  </si>
  <si>
    <t xml:space="preserve">Mosina, ul. Topolowa </t>
  </si>
  <si>
    <t>Poznań, ul. Czarnieckiego 9</t>
  </si>
  <si>
    <t>boisko do siatkówki plażowej</t>
  </si>
  <si>
    <t>drogi, parkingi, chodniki wraz z oświetleniem</t>
  </si>
  <si>
    <t>ogrodzenie z klinkieru + ogrodzenie zbiorników paliwa</t>
  </si>
  <si>
    <t>ogrodzenie z siatki z furtką i bramą wjazdową</t>
  </si>
  <si>
    <t>Ośrodek Interwencji Kryzysowej w Kobylnicy</t>
  </si>
  <si>
    <t>urządzenia silowni zewnętrznej Fitne-Body 86025
(8 urządzeń)</t>
  </si>
  <si>
    <t>trybuna trzyrzędowa</t>
  </si>
  <si>
    <t>solary (15 sztuk solarów płaskich)</t>
  </si>
  <si>
    <t>parking brukowy</t>
  </si>
  <si>
    <t>budynek administracyjno-socjalny</t>
  </si>
  <si>
    <t>budynek socjalno-bytowy JACEK</t>
  </si>
  <si>
    <t>budynek socjalno-bytowy AGATKA</t>
  </si>
  <si>
    <t>budynek socjalno-mieszkalny - Nowy Pawilon</t>
  </si>
  <si>
    <t>Park Orientacji Przestrzennej</t>
  </si>
  <si>
    <t>winda</t>
  </si>
  <si>
    <t>Budynek przy ul. Jackowskiego 18/Kraszewskiego w Poznaniu</t>
  </si>
  <si>
    <t>budynek z przeznaczeniem administarcji samorządowoj, w tym II piętra z przeznaczeniem na służbę zdrowia</t>
  </si>
  <si>
    <t>magazyny, budynki gospodarcze, schrony (pustostany), zbiornik p.poż.</t>
  </si>
  <si>
    <t>Lokal biurowy na I pietrze w budynku przy ul. Poznańskiej 20 w Stęszewie</t>
  </si>
  <si>
    <t>lokal wynajęty od PKO BP na potrzeby Filii Wydziału Komunikacji i Transportu Starostwa Powiatowego w Poznaniu</t>
  </si>
  <si>
    <t>Przebędowo 7/6 (pow. 54,00) - lokal mieszkalny + piwnica (pow. 10/70) + pom. gosp. (pow. 16,50)</t>
  </si>
  <si>
    <t>Przebędowo 14/6 (pow. 92,30) + pom. gosp. (pow. 17,40)</t>
  </si>
  <si>
    <t>Przebędowo 14/2 (pow. 46,90)</t>
  </si>
  <si>
    <t>Przebędowo 15/6 (pow. 54,60) + pom. gosp. (pow. 17/40)</t>
  </si>
  <si>
    <t>Przebędowo 15/1 (pow. 47,30) + pom. gosp. (pow. 17,40)</t>
  </si>
  <si>
    <t>Przebędowo 16/3 (pow. 35,50)</t>
  </si>
  <si>
    <t>Przebędowo 16/5 (pow. 33,90)</t>
  </si>
  <si>
    <t>Przebędowo 16/4 (pow. 73,20) + pom.gosp.</t>
  </si>
  <si>
    <t>lata 70-te</t>
  </si>
  <si>
    <t>Przebędowo 19/3 (pow. 46,60) + pom. gosp. (pow. 6,50)</t>
  </si>
  <si>
    <t>Przebędowo 17/2 (pow. 48,60)</t>
  </si>
  <si>
    <t>Przebędowo 17/4 (pow. 40,30)</t>
  </si>
  <si>
    <t>Przebędowo 19/4 (pow. 48,20) + pom. gosp. (pow. 6,50)</t>
  </si>
  <si>
    <t>murowana cegła</t>
  </si>
  <si>
    <t>Przebędowo 19/6 (pow. 64,30)</t>
  </si>
  <si>
    <t>Przebędowo 24/10 (pow. 62,40) + piwnica (15,10)</t>
  </si>
  <si>
    <t>lata 80-te</t>
  </si>
  <si>
    <t>Przebędowo 21/2 (pow. 62,70)</t>
  </si>
  <si>
    <t>Przebędowo 21/3 (pow. 51,70)</t>
  </si>
  <si>
    <t>Przebędowo 21/5 (pow. 53,60)</t>
  </si>
  <si>
    <t>Przebędowo 21/6 (pow. 32,10)</t>
  </si>
  <si>
    <t>Przebędowo 21/7 (pow. 69,70)</t>
  </si>
  <si>
    <t>Budynek przy ul. Poprzecznej 8 w Owińskach</t>
  </si>
  <si>
    <t>Budynek przy ul. Poprzecznej 2a w Owińskach</t>
  </si>
  <si>
    <t>budynek mieszkalny jednorodzinny</t>
  </si>
  <si>
    <t>budynek mieszkalny wielorodzinny (barak w złym stanie technicznym) wraz z garażami</t>
  </si>
  <si>
    <t>budynek użytkowy</t>
  </si>
  <si>
    <t xml:space="preserve">cegła </t>
  </si>
  <si>
    <t>ok. 1880</t>
  </si>
  <si>
    <t>cegła ceramiczna</t>
  </si>
  <si>
    <t>belkowo-pustakowe, żelbetowe betonowe na belkach stalowych</t>
  </si>
  <si>
    <t>stropodach wentylowany, belkowo-pustakowe, żelbetowe betonowe na belkach stalowych</t>
  </si>
  <si>
    <t>sala gimnastyczna z łącznikiem</t>
  </si>
  <si>
    <t>blacha trapezowa, papa na lepiku</t>
  </si>
  <si>
    <t>czujnik gazu</t>
  </si>
  <si>
    <t>płyty kanałowe</t>
  </si>
  <si>
    <t>drewniano-belkowe</t>
  </si>
  <si>
    <t>2007 termomodernizacja</t>
  </si>
  <si>
    <t>płoty, droga, chodnik</t>
  </si>
  <si>
    <t>wewnętrzna instalacja hydrantowa</t>
  </si>
  <si>
    <t>1998-2008</t>
  </si>
  <si>
    <t>2010-2011</t>
  </si>
  <si>
    <t>cegła, żelbet</t>
  </si>
  <si>
    <t>gęstożebrowy, żelbetowy, płyty kanałowe</t>
  </si>
  <si>
    <t>stropodach typu DMS, konstrukcja drewniana i stalowa</t>
  </si>
  <si>
    <t>budynek administracyjno-rehabilitacyjny</t>
  </si>
  <si>
    <t>stalowa</t>
  </si>
  <si>
    <t>stołówka i hotel personelu</t>
  </si>
  <si>
    <t>tak (częściowo)</t>
  </si>
  <si>
    <t>stalowo-drewniana</t>
  </si>
  <si>
    <t>płyty kanałowe i ceramiczne</t>
  </si>
  <si>
    <t>gęstożebrowy typu Akerman</t>
  </si>
  <si>
    <t>drewniana</t>
  </si>
  <si>
    <t>2013-2014</t>
  </si>
  <si>
    <t>płyty korytkowe typu DKZ240</t>
  </si>
  <si>
    <t>magazyn materiałów wybuchowych</t>
  </si>
  <si>
    <t>2011-2012</t>
  </si>
  <si>
    <t xml:space="preserve">płyty korytkowe </t>
  </si>
  <si>
    <t>betonowe</t>
  </si>
  <si>
    <t>śmietnik</t>
  </si>
  <si>
    <t>strop ceramiczny Kleina</t>
  </si>
  <si>
    <t>ceramiczny nad piwnicą, drewniany nad parterem</t>
  </si>
  <si>
    <t>wysokoa część - drewniana, niska część - betonowa</t>
  </si>
  <si>
    <t>2 min</t>
  </si>
  <si>
    <t>boiska norweskie</t>
  </si>
  <si>
    <t>boiska "Orlik"</t>
  </si>
  <si>
    <t>kotłownia (przynależy do budynku z internatem)</t>
  </si>
  <si>
    <t>kanałowe żelbetowe</t>
  </si>
  <si>
    <t>blachodachówka</t>
  </si>
  <si>
    <t>5 min.</t>
  </si>
  <si>
    <t>ceramiczne</t>
  </si>
  <si>
    <t>pawilon</t>
  </si>
  <si>
    <t>budynek szkolny - administracyjny</t>
  </si>
  <si>
    <t>magazyn sportowy</t>
  </si>
  <si>
    <t>1 naziemna</t>
  </si>
  <si>
    <t>pustaki szczelinowe</t>
  </si>
  <si>
    <t>kratowa</t>
  </si>
  <si>
    <t>dachówka karpiówka</t>
  </si>
  <si>
    <t>10 min.</t>
  </si>
  <si>
    <t>zespół boisk wielofunkcyjnych ORLIK 2012</t>
  </si>
  <si>
    <t>kocioł gazowy</t>
  </si>
  <si>
    <t>infrastruktura placu wejściowego, wjazdu i podwórza</t>
  </si>
  <si>
    <t>1 i 2 kondygn.</t>
  </si>
  <si>
    <t>1 naziemna, niepodpiwniczony</t>
  </si>
  <si>
    <t>3 min.</t>
  </si>
  <si>
    <t>budynek główny - pałac</t>
  </si>
  <si>
    <t>budynek mieszkalny (hostel dla osób korzystających ze schroniska oraz mieszkania chronione dla usamodzielnionych wychowanków placówek opiek-wych.)</t>
  </si>
  <si>
    <t>murowany z cegły palonej na zaprawie cementowo-wapiennej</t>
  </si>
  <si>
    <t>międzykondygnacyjne żelbetowe, wykonane z płyt kanałowych zmodyfikowanych</t>
  </si>
  <si>
    <t>płyty murowane</t>
  </si>
  <si>
    <t>częściowo tak</t>
  </si>
  <si>
    <t>część parteru, V i VI piętro wraz z udziałem w części wspólnej oraz w gruncie budynku przy ul. Zielonej 8 w Poznaniu</t>
  </si>
  <si>
    <t>2,5 z 8</t>
  </si>
  <si>
    <t>wiata stalowa budynek magazynowo-garażowy</t>
  </si>
  <si>
    <t>budynek główny</t>
  </si>
  <si>
    <t>rewaloryzacja wirydarza 15.10.2012r.</t>
  </si>
  <si>
    <t>3 + poddasze nieużytkowe</t>
  </si>
  <si>
    <t>murowane z cegły ceramicznej pełnej</t>
  </si>
  <si>
    <t>drewniane belkowe, nad piwnicą i parterem ceglane odcinkowe i krzyżowe</t>
  </si>
  <si>
    <t>dach wielospadowy na więźbie drewnianej</t>
  </si>
  <si>
    <t>dachówka ceramiczna w koronkę</t>
  </si>
  <si>
    <t>7 min</t>
  </si>
  <si>
    <t>budynek gomnazjum</t>
  </si>
  <si>
    <t>stropy nad I i II piętrem drewniane, belkowe. Nad piętrem ceglane krzyżowe</t>
  </si>
  <si>
    <t>dach dwuspadowy na więźbie drewnianej</t>
  </si>
  <si>
    <t>Owińska, pl. Przemysława 9a</t>
  </si>
  <si>
    <t>Owińska, pl. Przemysława 9b</t>
  </si>
  <si>
    <t>Owińska, pl. Przemysława 8</t>
  </si>
  <si>
    <t>przebudowa budynków magazynowo-gospodarczych, zmiana sposobu użytkowania 15.12.2014r.</t>
  </si>
  <si>
    <t>sala ćwiczeń 1 kondygnacja, zaplecze techniczne 2 kondygnacje</t>
  </si>
  <si>
    <t>budynek 8 (pracownia wikliniarska i garncarska)</t>
  </si>
  <si>
    <t xml:space="preserve">internat </t>
  </si>
  <si>
    <t>łącznik do internatu</t>
  </si>
  <si>
    <t>2 + poddasze użytkowe</t>
  </si>
  <si>
    <t>stropodach</t>
  </si>
  <si>
    <t>dach jednospadowy na belkach drewnianych</t>
  </si>
  <si>
    <t>papa na styropianie</t>
  </si>
  <si>
    <t>drewniane belkowe</t>
  </si>
  <si>
    <t>1 + poddasze użytkowe</t>
  </si>
  <si>
    <t>budynek D (sala ćwiczeń i zaplecze techniczne - pralnia)</t>
  </si>
  <si>
    <t xml:space="preserve">Suma ubezpieczenia </t>
  </si>
  <si>
    <t>Budynek przy ul. Poprzecznej 2b-2c</t>
  </si>
  <si>
    <t>Pobiedziska, ul. Zawiła 3/5 (pow. 47,1)</t>
  </si>
  <si>
    <t>Pobiedziska, ul. Zawiła 3/6 (pow. 57,2)</t>
  </si>
  <si>
    <t>Pobiedziska, ul. Zawiła 3a/6 (pow. 47,7)</t>
  </si>
  <si>
    <t>Pobiedziska, ul. Zawiła 3a/7 (pow. 61,0)</t>
  </si>
  <si>
    <t xml:space="preserve">dachówka ceramiczna </t>
  </si>
  <si>
    <t>pwapa</t>
  </si>
  <si>
    <t>Puszczykowo, ul. Cienista 13/3 (pow. 37,50) + strych (pow. 5,0) + piwnica (pow. 3,70) + garaż (pow. 9,90)</t>
  </si>
  <si>
    <t>lokal mieszkalny Skarbu Państwa w budynku, w którym działa wspólnota mieszkaniowa</t>
  </si>
  <si>
    <t>lokale mieszkalne Skarbu Państwa w budynku, w którym działa wspólnota mieszkaniowa</t>
  </si>
  <si>
    <t>lokal mieszkalny Skarbu Państwa w budynku, w którym nie działa wspólnota mieszkaniowa</t>
  </si>
  <si>
    <t>lokale mieszkalne Skarbu Państwa w budynku, w którym nie działa wspólnota mieszkaniowa</t>
  </si>
  <si>
    <t>Wiktorowo 7/4, gm. Kostrzyn</t>
  </si>
  <si>
    <t>Pomarzanowice 11/1, gm. Pobiedziska</t>
  </si>
  <si>
    <t>lokal mieszkalny Skarbu Państwa wraz z pomieszczeniem przynależnym (piwnica nr 4) w budynku, w którym działa wspólnota mieszkaniowa</t>
  </si>
  <si>
    <t>lokal mieszkalny Skarbu Państwa wraz z pomieszczeniem przynależnym (piwnica nr 3, budynak gospodarczy nr 7) w budynku, w którym nie działa wspólnota mieszkaniowa</t>
  </si>
  <si>
    <t>nie znany</t>
  </si>
  <si>
    <t>płyta</t>
  </si>
  <si>
    <t>w budynku, w lokalu nie</t>
  </si>
  <si>
    <t>Borówiec, ul. Główna 33</t>
  </si>
  <si>
    <t>budynek mieszkalny wraz z budynkiem gospodarczym (pow. 25,0)</t>
  </si>
  <si>
    <t xml:space="preserve">nie znany (wiek ok. 80-100 lat) </t>
  </si>
  <si>
    <t>cegła ceramiczna + dobudówka z pustaków</t>
  </si>
  <si>
    <t>z majątkiem Skarbu Państwa (tab. poniżej)</t>
  </si>
  <si>
    <t>lasy, których właścicielem jest Powiat</t>
  </si>
  <si>
    <t>Lisówki (dz. nr 284/19, 284/23, 284/26, 303/3, 303/4)</t>
  </si>
  <si>
    <r>
      <t xml:space="preserve">Załącznik nr 7 do SIWZ </t>
    </r>
    <r>
      <rPr>
        <sz val="12"/>
        <rFont val="Verdana"/>
        <family val="2"/>
      </rPr>
      <t>na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 xml:space="preserve"> ubezpieczenie majątku oraz odpowiedzialności cywilnej Powiatu Poznańskiego i podległych jednostek organizacyjnych.</t>
    </r>
  </si>
  <si>
    <t xml:space="preserve">Wykaz budynków i budowli </t>
  </si>
  <si>
    <t>obiekty mostowe - wykaz znajduje się w oddzielnym arkuszu</t>
  </si>
  <si>
    <t>sprzęt elektroniczny         (all risk) (szczegółowy wykaz w zał. nr 9)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</si>
</sst>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"/>
    <numFmt numFmtId="165" formatCode="#,##0.0"/>
    <numFmt numFmtId="166" formatCode="dd\ mmm"/>
    <numFmt numFmtId="167" formatCode="d/m/yyyy;@"/>
    <numFmt numFmtId="168" formatCode="d\-mm;@"/>
    <numFmt numFmtId="169" formatCode="000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"/>
  </numFmts>
  <fonts count="56">
    <font>
      <sz val="12"/>
      <name val="Garamond"/>
      <family val="1"/>
    </font>
    <font>
      <sz val="10"/>
      <name val="Arial"/>
      <family val="0"/>
    </font>
    <font>
      <b/>
      <sz val="12"/>
      <name val="Garamond"/>
      <family val="1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Garamond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Garamond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Garamond"/>
      <family val="1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Garamond"/>
      <family val="1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Garamond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</cellStyleXfs>
  <cellXfs count="59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164" fontId="3" fillId="32" borderId="21" xfId="0" applyNumberFormat="1" applyFont="1" applyFill="1" applyBorder="1" applyAlignment="1">
      <alignment horizontal="center" vertical="center" wrapText="1"/>
    </xf>
    <xf numFmtId="164" fontId="3" fillId="32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165" fontId="52" fillId="0" borderId="24" xfId="0" applyNumberFormat="1" applyFont="1" applyFill="1" applyBorder="1" applyAlignment="1">
      <alignment horizontal="center" vertical="center" wrapText="1"/>
    </xf>
    <xf numFmtId="4" fontId="52" fillId="0" borderId="24" xfId="0" applyNumberFormat="1" applyFont="1" applyFill="1" applyBorder="1" applyAlignment="1">
      <alignment horizontal="center" vertical="center" wrapText="1"/>
    </xf>
    <xf numFmtId="4" fontId="52" fillId="0" borderId="24" xfId="0" applyNumberFormat="1" applyFont="1" applyFill="1" applyBorder="1" applyAlignment="1">
      <alignment horizontal="right" vertical="center" wrapText="1"/>
    </xf>
    <xf numFmtId="164" fontId="52" fillId="0" borderId="24" xfId="0" applyNumberFormat="1" applyFont="1" applyFill="1" applyBorder="1" applyAlignment="1">
      <alignment horizontal="center" vertical="center" wrapText="1"/>
    </xf>
    <xf numFmtId="164" fontId="52" fillId="0" borderId="25" xfId="0" applyNumberFormat="1" applyFont="1" applyFill="1" applyBorder="1" applyAlignment="1">
      <alignment horizontal="center" vertical="center" wrapText="1"/>
    </xf>
    <xf numFmtId="2" fontId="53" fillId="0" borderId="17" xfId="0" applyNumberFormat="1" applyFont="1" applyFill="1" applyBorder="1" applyAlignment="1">
      <alignment horizontal="right" vertical="center"/>
    </xf>
    <xf numFmtId="4" fontId="52" fillId="0" borderId="26" xfId="0" applyNumberFormat="1" applyFont="1" applyFill="1" applyBorder="1" applyAlignment="1">
      <alignment horizontal="center" vertical="center" wrapText="1"/>
    </xf>
    <xf numFmtId="4" fontId="52" fillId="0" borderId="27" xfId="0" applyNumberFormat="1" applyFont="1" applyFill="1" applyBorder="1" applyAlignment="1">
      <alignment horizontal="center" vertical="center" wrapText="1"/>
    </xf>
    <xf numFmtId="4" fontId="52" fillId="0" borderId="25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164" fontId="52" fillId="0" borderId="29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52" fillId="0" borderId="29" xfId="0" applyNumberFormat="1" applyFont="1" applyFill="1" applyBorder="1" applyAlignment="1">
      <alignment horizontal="center" vertical="center" wrapText="1"/>
    </xf>
    <xf numFmtId="165" fontId="52" fillId="0" borderId="28" xfId="0" applyNumberFormat="1" applyFont="1" applyFill="1" applyBorder="1" applyAlignment="1">
      <alignment horizontal="center" vertical="center" wrapText="1"/>
    </xf>
    <xf numFmtId="4" fontId="52" fillId="0" borderId="28" xfId="0" applyNumberFormat="1" applyFont="1" applyFill="1" applyBorder="1" applyAlignment="1">
      <alignment horizontal="center" vertical="center" wrapText="1"/>
    </xf>
    <xf numFmtId="4" fontId="52" fillId="0" borderId="28" xfId="0" applyNumberFormat="1" applyFont="1" applyFill="1" applyBorder="1" applyAlignment="1">
      <alignment horizontal="right" vertical="center" wrapText="1"/>
    </xf>
    <xf numFmtId="164" fontId="52" fillId="0" borderId="28" xfId="0" applyNumberFormat="1" applyFont="1" applyFill="1" applyBorder="1" applyAlignment="1">
      <alignment horizontal="center" vertical="center" wrapText="1"/>
    </xf>
    <xf numFmtId="164" fontId="52" fillId="0" borderId="30" xfId="0" applyNumberFormat="1" applyFont="1" applyFill="1" applyBorder="1" applyAlignment="1">
      <alignment horizontal="center" vertical="center" wrapText="1"/>
    </xf>
    <xf numFmtId="2" fontId="53" fillId="0" borderId="31" xfId="0" applyNumberFormat="1" applyFont="1" applyFill="1" applyBorder="1" applyAlignment="1">
      <alignment horizontal="right" vertical="center"/>
    </xf>
    <xf numFmtId="4" fontId="52" fillId="0" borderId="32" xfId="0" applyNumberFormat="1" applyFont="1" applyFill="1" applyBorder="1" applyAlignment="1">
      <alignment horizontal="center" vertical="center" wrapText="1"/>
    </xf>
    <xf numFmtId="4" fontId="52" fillId="0" borderId="31" xfId="0" applyNumberFormat="1" applyFont="1" applyFill="1" applyBorder="1" applyAlignment="1">
      <alignment horizontal="center" vertical="center" wrapText="1"/>
    </xf>
    <xf numFmtId="4" fontId="52" fillId="0" borderId="30" xfId="0" applyNumberFormat="1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165" fontId="52" fillId="0" borderId="34" xfId="0" applyNumberFormat="1" applyFont="1" applyFill="1" applyBorder="1" applyAlignment="1">
      <alignment horizontal="center" vertical="center" wrapText="1"/>
    </xf>
    <xf numFmtId="4" fontId="52" fillId="0" borderId="34" xfId="0" applyNumberFormat="1" applyFont="1" applyFill="1" applyBorder="1" applyAlignment="1">
      <alignment horizontal="center" vertical="center" wrapText="1"/>
    </xf>
    <xf numFmtId="4" fontId="52" fillId="0" borderId="34" xfId="0" applyNumberFormat="1" applyFont="1" applyFill="1" applyBorder="1" applyAlignment="1">
      <alignment horizontal="right" vertical="center" wrapText="1"/>
    </xf>
    <xf numFmtId="164" fontId="52" fillId="0" borderId="34" xfId="0" applyNumberFormat="1" applyFont="1" applyFill="1" applyBorder="1" applyAlignment="1">
      <alignment horizontal="center" vertical="center" wrapText="1"/>
    </xf>
    <xf numFmtId="164" fontId="52" fillId="0" borderId="35" xfId="0" applyNumberFormat="1" applyFont="1" applyFill="1" applyBorder="1" applyAlignment="1">
      <alignment horizontal="center" vertical="center" wrapText="1"/>
    </xf>
    <xf numFmtId="2" fontId="53" fillId="0" borderId="36" xfId="0" applyNumberFormat="1" applyFont="1" applyFill="1" applyBorder="1" applyAlignment="1">
      <alignment horizontal="right" vertical="center"/>
    </xf>
    <xf numFmtId="4" fontId="52" fillId="0" borderId="37" xfId="0" applyNumberFormat="1" applyFont="1" applyFill="1" applyBorder="1" applyAlignment="1">
      <alignment horizontal="center" vertical="center" wrapText="1"/>
    </xf>
    <xf numFmtId="4" fontId="52" fillId="0" borderId="35" xfId="0" applyNumberFormat="1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165" fontId="52" fillId="0" borderId="38" xfId="0" applyNumberFormat="1" applyFont="1" applyFill="1" applyBorder="1" applyAlignment="1">
      <alignment horizontal="center" vertical="center" wrapText="1"/>
    </xf>
    <xf numFmtId="4" fontId="52" fillId="0" borderId="38" xfId="0" applyNumberFormat="1" applyFont="1" applyFill="1" applyBorder="1" applyAlignment="1">
      <alignment horizontal="center" vertical="center" wrapText="1"/>
    </xf>
    <xf numFmtId="4" fontId="52" fillId="0" borderId="38" xfId="0" applyNumberFormat="1" applyFont="1" applyFill="1" applyBorder="1" applyAlignment="1">
      <alignment horizontal="right" vertical="center" wrapText="1"/>
    </xf>
    <xf numFmtId="164" fontId="52" fillId="0" borderId="38" xfId="0" applyNumberFormat="1" applyFont="1" applyFill="1" applyBorder="1" applyAlignment="1">
      <alignment horizontal="center" vertical="center" wrapText="1"/>
    </xf>
    <xf numFmtId="164" fontId="52" fillId="0" borderId="39" xfId="0" applyNumberFormat="1" applyFont="1" applyFill="1" applyBorder="1" applyAlignment="1">
      <alignment horizontal="center" vertical="center" wrapText="1"/>
    </xf>
    <xf numFmtId="2" fontId="53" fillId="0" borderId="40" xfId="0" applyNumberFormat="1" applyFont="1" applyFill="1" applyBorder="1" applyAlignment="1">
      <alignment horizontal="right" vertical="center"/>
    </xf>
    <xf numFmtId="4" fontId="52" fillId="0" borderId="41" xfId="0" applyNumberFormat="1" applyFont="1" applyFill="1" applyBorder="1" applyAlignment="1">
      <alignment horizontal="center" vertical="center" wrapText="1"/>
    </xf>
    <xf numFmtId="4" fontId="52" fillId="0" borderId="39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165" fontId="52" fillId="0" borderId="19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right" vertical="center" wrapText="1"/>
    </xf>
    <xf numFmtId="164" fontId="52" fillId="0" borderId="19" xfId="0" applyNumberFormat="1" applyFont="1" applyFill="1" applyBorder="1" applyAlignment="1">
      <alignment horizontal="center" vertical="center" wrapText="1"/>
    </xf>
    <xf numFmtId="164" fontId="52" fillId="0" borderId="42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right" vertical="center"/>
    </xf>
    <xf numFmtId="4" fontId="52" fillId="0" borderId="43" xfId="0" applyNumberFormat="1" applyFont="1" applyFill="1" applyBorder="1" applyAlignment="1">
      <alignment horizontal="center" vertical="center" wrapText="1"/>
    </xf>
    <xf numFmtId="164" fontId="52" fillId="0" borderId="44" xfId="0" applyNumberFormat="1" applyFont="1" applyFill="1" applyBorder="1" applyAlignment="1">
      <alignment horizontal="center" vertical="center" wrapText="1"/>
    </xf>
    <xf numFmtId="4" fontId="52" fillId="0" borderId="45" xfId="0" applyNumberFormat="1" applyFont="1" applyFill="1" applyBorder="1" applyAlignment="1">
      <alignment horizontal="center" vertical="center" wrapText="1"/>
    </xf>
    <xf numFmtId="4" fontId="52" fillId="0" borderId="46" xfId="0" applyNumberFormat="1" applyFont="1" applyFill="1" applyBorder="1" applyAlignment="1">
      <alignment horizontal="center" vertical="center" wrapText="1"/>
    </xf>
    <xf numFmtId="0" fontId="51" fillId="32" borderId="47" xfId="0" applyFont="1" applyFill="1" applyBorder="1" applyAlignment="1">
      <alignment horizontal="center" vertical="center" wrapText="1"/>
    </xf>
    <xf numFmtId="0" fontId="51" fillId="32" borderId="20" xfId="0" applyFont="1" applyFill="1" applyBorder="1" applyAlignment="1">
      <alignment horizontal="center" vertical="center" wrapText="1"/>
    </xf>
    <xf numFmtId="0" fontId="51" fillId="32" borderId="21" xfId="0" applyFont="1" applyFill="1" applyBorder="1" applyAlignment="1">
      <alignment horizontal="center" vertical="center" wrapText="1"/>
    </xf>
    <xf numFmtId="0" fontId="52" fillId="32" borderId="48" xfId="0" applyFont="1" applyFill="1" applyBorder="1" applyAlignment="1">
      <alignment horizontal="center" vertical="center" wrapText="1"/>
    </xf>
    <xf numFmtId="0" fontId="52" fillId="32" borderId="21" xfId="0" applyFont="1" applyFill="1" applyBorder="1" applyAlignment="1">
      <alignment horizontal="center" vertical="center" wrapText="1"/>
    </xf>
    <xf numFmtId="165" fontId="52" fillId="32" borderId="21" xfId="0" applyNumberFormat="1" applyFont="1" applyFill="1" applyBorder="1" applyAlignment="1">
      <alignment horizontal="center" vertical="center" wrapText="1"/>
    </xf>
    <xf numFmtId="4" fontId="52" fillId="32" borderId="21" xfId="0" applyNumberFormat="1" applyFont="1" applyFill="1" applyBorder="1" applyAlignment="1">
      <alignment horizontal="center" vertical="center" wrapText="1"/>
    </xf>
    <xf numFmtId="4" fontId="51" fillId="32" borderId="21" xfId="0" applyNumberFormat="1" applyFont="1" applyFill="1" applyBorder="1" applyAlignment="1">
      <alignment horizontal="right" vertical="center" wrapText="1"/>
    </xf>
    <xf numFmtId="2" fontId="54" fillId="32" borderId="49" xfId="0" applyNumberFormat="1" applyFont="1" applyFill="1" applyBorder="1" applyAlignment="1">
      <alignment horizontal="right" vertical="center"/>
    </xf>
    <xf numFmtId="4" fontId="51" fillId="32" borderId="20" xfId="0" applyNumberFormat="1" applyFont="1" applyFill="1" applyBorder="1" applyAlignment="1">
      <alignment horizontal="center" vertical="center" wrapText="1"/>
    </xf>
    <xf numFmtId="2" fontId="53" fillId="0" borderId="27" xfId="0" applyNumberFormat="1" applyFont="1" applyFill="1" applyBorder="1" applyAlignment="1">
      <alignment horizontal="right" vertical="center"/>
    </xf>
    <xf numFmtId="0" fontId="51" fillId="0" borderId="28" xfId="0" applyFont="1" applyFill="1" applyBorder="1" applyAlignment="1">
      <alignment horizontal="center" vertic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2" fontId="53" fillId="32" borderId="49" xfId="0" applyNumberFormat="1" applyFont="1" applyFill="1" applyBorder="1" applyAlignment="1">
      <alignment horizontal="right" vertical="center"/>
    </xf>
    <xf numFmtId="0" fontId="51" fillId="0" borderId="51" xfId="0" applyFont="1" applyFill="1" applyBorder="1" applyAlignment="1">
      <alignment horizontal="center" vertical="center" wrapText="1"/>
    </xf>
    <xf numFmtId="165" fontId="52" fillId="0" borderId="33" xfId="0" applyNumberFormat="1" applyFont="1" applyFill="1" applyBorder="1" applyAlignment="1">
      <alignment horizontal="center" vertical="center" wrapText="1"/>
    </xf>
    <xf numFmtId="4" fontId="52" fillId="0" borderId="33" xfId="0" applyNumberFormat="1" applyFont="1" applyFill="1" applyBorder="1" applyAlignment="1">
      <alignment horizontal="center" vertical="center" wrapText="1"/>
    </xf>
    <xf numFmtId="4" fontId="52" fillId="0" borderId="33" xfId="0" applyNumberFormat="1" applyFont="1" applyFill="1" applyBorder="1" applyAlignment="1">
      <alignment horizontal="right" vertical="center" wrapText="1"/>
    </xf>
    <xf numFmtId="164" fontId="52" fillId="0" borderId="33" xfId="0" applyNumberFormat="1" applyFont="1" applyFill="1" applyBorder="1" applyAlignment="1">
      <alignment horizontal="center" vertical="center" wrapText="1"/>
    </xf>
    <xf numFmtId="164" fontId="52" fillId="0" borderId="52" xfId="0" applyNumberFormat="1" applyFont="1" applyFill="1" applyBorder="1" applyAlignment="1">
      <alignment horizontal="center" vertical="center" wrapText="1"/>
    </xf>
    <xf numFmtId="2" fontId="53" fillId="0" borderId="53" xfId="0" applyNumberFormat="1" applyFont="1" applyFill="1" applyBorder="1" applyAlignment="1">
      <alignment horizontal="right" vertical="center"/>
    </xf>
    <xf numFmtId="4" fontId="52" fillId="0" borderId="54" xfId="0" applyNumberFormat="1" applyFont="1" applyFill="1" applyBorder="1" applyAlignment="1">
      <alignment horizontal="center" vertical="center" wrapText="1"/>
    </xf>
    <xf numFmtId="4" fontId="52" fillId="0" borderId="52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4" fontId="52" fillId="0" borderId="44" xfId="0" applyNumberFormat="1" applyFont="1" applyFill="1" applyBorder="1" applyAlignment="1">
      <alignment horizontal="center" vertical="center" wrapText="1"/>
    </xf>
    <xf numFmtId="4" fontId="52" fillId="0" borderId="42" xfId="0" applyNumberFormat="1" applyFont="1" applyFill="1" applyBorder="1" applyAlignment="1">
      <alignment horizontal="center" vertical="center" wrapText="1"/>
    </xf>
    <xf numFmtId="4" fontId="51" fillId="32" borderId="55" xfId="0" applyNumberFormat="1" applyFont="1" applyFill="1" applyBorder="1" applyAlignment="1">
      <alignment horizontal="center" vertical="center" wrapText="1"/>
    </xf>
    <xf numFmtId="4" fontId="52" fillId="0" borderId="56" xfId="0" applyNumberFormat="1" applyFont="1" applyFill="1" applyBorder="1" applyAlignment="1">
      <alignment horizontal="center" vertical="center" wrapText="1"/>
    </xf>
    <xf numFmtId="4" fontId="52" fillId="0" borderId="57" xfId="0" applyNumberFormat="1" applyFont="1" applyFill="1" applyBorder="1" applyAlignment="1">
      <alignment horizontal="center" vertical="center" wrapText="1"/>
    </xf>
    <xf numFmtId="4" fontId="52" fillId="0" borderId="58" xfId="0" applyNumberFormat="1" applyFont="1" applyFill="1" applyBorder="1" applyAlignment="1">
      <alignment horizontal="center" vertical="center" wrapText="1"/>
    </xf>
    <xf numFmtId="4" fontId="52" fillId="0" borderId="59" xfId="0" applyNumberFormat="1" applyFont="1" applyFill="1" applyBorder="1" applyAlignment="1">
      <alignment horizontal="center" vertical="center" wrapText="1"/>
    </xf>
    <xf numFmtId="4" fontId="52" fillId="0" borderId="60" xfId="0" applyNumberFormat="1" applyFont="1" applyFill="1" applyBorder="1" applyAlignment="1">
      <alignment horizontal="center" vertical="center" wrapText="1"/>
    </xf>
    <xf numFmtId="4" fontId="52" fillId="0" borderId="61" xfId="0" applyNumberFormat="1" applyFont="1" applyFill="1" applyBorder="1" applyAlignment="1">
      <alignment horizontal="center" vertical="center" wrapText="1"/>
    </xf>
    <xf numFmtId="4" fontId="52" fillId="32" borderId="21" xfId="0" applyNumberFormat="1" applyFont="1" applyFill="1" applyBorder="1" applyAlignment="1">
      <alignment horizontal="right" vertical="center" wrapText="1"/>
    </xf>
    <xf numFmtId="2" fontId="53" fillId="32" borderId="21" xfId="0" applyNumberFormat="1" applyFont="1" applyFill="1" applyBorder="1" applyAlignment="1">
      <alignment horizontal="right" vertical="center"/>
    </xf>
    <xf numFmtId="4" fontId="51" fillId="32" borderId="62" xfId="0" applyNumberFormat="1" applyFont="1" applyFill="1" applyBorder="1" applyAlignment="1">
      <alignment horizontal="center" vertical="center" wrapText="1"/>
    </xf>
    <xf numFmtId="0" fontId="51" fillId="34" borderId="47" xfId="0" applyFont="1" applyFill="1" applyBorder="1" applyAlignment="1">
      <alignment horizontal="center" vertical="center" wrapText="1"/>
    </xf>
    <xf numFmtId="4" fontId="51" fillId="32" borderId="49" xfId="0" applyNumberFormat="1" applyFont="1" applyFill="1" applyBorder="1" applyAlignment="1">
      <alignment horizontal="center" vertical="center" wrapText="1"/>
    </xf>
    <xf numFmtId="4" fontId="51" fillId="32" borderId="21" xfId="0" applyNumberFormat="1" applyFont="1" applyFill="1" applyBorder="1" applyAlignment="1">
      <alignment horizontal="center" vertical="center" wrapText="1"/>
    </xf>
    <xf numFmtId="4" fontId="52" fillId="0" borderId="63" xfId="0" applyNumberFormat="1" applyFont="1" applyFill="1" applyBorder="1" applyAlignment="1">
      <alignment horizontal="center" vertical="center" wrapText="1"/>
    </xf>
    <xf numFmtId="164" fontId="52" fillId="0" borderId="32" xfId="0" applyNumberFormat="1" applyFont="1" applyFill="1" applyBorder="1" applyAlignment="1">
      <alignment horizontal="center" vertical="center" wrapText="1"/>
    </xf>
    <xf numFmtId="4" fontId="52" fillId="0" borderId="64" xfId="0" applyNumberFormat="1" applyFont="1" applyFill="1" applyBorder="1" applyAlignment="1">
      <alignment horizontal="center" vertical="center" wrapText="1"/>
    </xf>
    <xf numFmtId="164" fontId="52" fillId="0" borderId="11" xfId="0" applyNumberFormat="1" applyFont="1" applyFill="1" applyBorder="1" applyAlignment="1">
      <alignment horizontal="center" vertical="center" wrapText="1"/>
    </xf>
    <xf numFmtId="4" fontId="52" fillId="0" borderId="65" xfId="0" applyNumberFormat="1" applyFont="1" applyFill="1" applyBorder="1" applyAlignment="1">
      <alignment horizontal="center" vertical="center" wrapText="1"/>
    </xf>
    <xf numFmtId="4" fontId="52" fillId="0" borderId="51" xfId="0" applyNumberFormat="1" applyFont="1" applyFill="1" applyBorder="1" applyAlignment="1">
      <alignment horizontal="center" vertical="center" wrapText="1"/>
    </xf>
    <xf numFmtId="4" fontId="52" fillId="0" borderId="66" xfId="0" applyNumberFormat="1" applyFont="1" applyFill="1" applyBorder="1" applyAlignment="1">
      <alignment horizontal="center" vertical="center" wrapText="1"/>
    </xf>
    <xf numFmtId="0" fontId="51" fillId="34" borderId="67" xfId="0" applyFont="1" applyFill="1" applyBorder="1" applyAlignment="1">
      <alignment horizontal="center" vertical="center" wrapText="1"/>
    </xf>
    <xf numFmtId="0" fontId="51" fillId="32" borderId="68" xfId="0" applyFont="1" applyFill="1" applyBorder="1" applyAlignment="1">
      <alignment horizontal="center" vertical="center" wrapText="1"/>
    </xf>
    <xf numFmtId="0" fontId="52" fillId="32" borderId="68" xfId="0" applyFont="1" applyFill="1" applyBorder="1" applyAlignment="1">
      <alignment horizontal="center" vertical="center" wrapText="1"/>
    </xf>
    <xf numFmtId="165" fontId="52" fillId="32" borderId="68" xfId="0" applyNumberFormat="1" applyFont="1" applyFill="1" applyBorder="1" applyAlignment="1">
      <alignment horizontal="center" vertical="center" wrapText="1"/>
    </xf>
    <xf numFmtId="4" fontId="52" fillId="32" borderId="68" xfId="0" applyNumberFormat="1" applyFont="1" applyFill="1" applyBorder="1" applyAlignment="1">
      <alignment horizontal="center" vertical="center" wrapText="1"/>
    </xf>
    <xf numFmtId="4" fontId="51" fillId="32" borderId="68" xfId="0" applyNumberFormat="1" applyFont="1" applyFill="1" applyBorder="1" applyAlignment="1">
      <alignment horizontal="right" vertical="center" wrapText="1"/>
    </xf>
    <xf numFmtId="2" fontId="53" fillId="32" borderId="69" xfId="0" applyNumberFormat="1" applyFont="1" applyFill="1" applyBorder="1" applyAlignment="1">
      <alignment horizontal="right" vertical="center"/>
    </xf>
    <xf numFmtId="4" fontId="51" fillId="32" borderId="70" xfId="0" applyNumberFormat="1" applyFont="1" applyFill="1" applyBorder="1" applyAlignment="1">
      <alignment horizontal="center" vertical="center" wrapText="1"/>
    </xf>
    <xf numFmtId="4" fontId="51" fillId="0" borderId="26" xfId="0" applyNumberFormat="1" applyFont="1" applyFill="1" applyBorder="1" applyAlignment="1">
      <alignment horizontal="center" vertical="center" wrapText="1"/>
    </xf>
    <xf numFmtId="4" fontId="51" fillId="0" borderId="25" xfId="0" applyNumberFormat="1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164" fontId="52" fillId="0" borderId="48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Fill="1" applyBorder="1" applyAlignment="1">
      <alignment horizontal="right" vertical="center"/>
    </xf>
    <xf numFmtId="4" fontId="51" fillId="0" borderId="45" xfId="0" applyNumberFormat="1" applyFont="1" applyFill="1" applyBorder="1" applyAlignment="1">
      <alignment horizontal="center" vertical="center" wrapText="1"/>
    </xf>
    <xf numFmtId="4" fontId="51" fillId="0" borderId="46" xfId="0" applyNumberFormat="1" applyFont="1" applyFill="1" applyBorder="1" applyAlignment="1">
      <alignment horizontal="center" vertical="center" wrapText="1"/>
    </xf>
    <xf numFmtId="4" fontId="51" fillId="32" borderId="71" xfId="0" applyNumberFormat="1" applyFont="1" applyFill="1" applyBorder="1" applyAlignment="1">
      <alignment horizontal="center" vertical="center" wrapText="1"/>
    </xf>
    <xf numFmtId="4" fontId="52" fillId="0" borderId="72" xfId="0" applyNumberFormat="1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165" fontId="52" fillId="0" borderId="73" xfId="0" applyNumberFormat="1" applyFont="1" applyFill="1" applyBorder="1" applyAlignment="1">
      <alignment horizontal="center" vertical="center" wrapText="1"/>
    </xf>
    <xf numFmtId="4" fontId="52" fillId="0" borderId="73" xfId="0" applyNumberFormat="1" applyFont="1" applyFill="1" applyBorder="1" applyAlignment="1">
      <alignment horizontal="center" vertical="center" wrapText="1"/>
    </xf>
    <xf numFmtId="4" fontId="52" fillId="0" borderId="73" xfId="0" applyNumberFormat="1" applyFont="1" applyFill="1" applyBorder="1" applyAlignment="1">
      <alignment horizontal="right" vertical="center" wrapText="1"/>
    </xf>
    <xf numFmtId="164" fontId="52" fillId="0" borderId="73" xfId="0" applyNumberFormat="1" applyFont="1" applyFill="1" applyBorder="1" applyAlignment="1">
      <alignment horizontal="center" vertical="center" wrapText="1"/>
    </xf>
    <xf numFmtId="2" fontId="53" fillId="0" borderId="74" xfId="0" applyNumberFormat="1" applyFont="1" applyFill="1" applyBorder="1" applyAlignment="1">
      <alignment horizontal="right" vertical="center"/>
    </xf>
    <xf numFmtId="4" fontId="52" fillId="0" borderId="75" xfId="0" applyNumberFormat="1" applyFont="1" applyFill="1" applyBorder="1" applyAlignment="1">
      <alignment horizontal="center" vertical="center" wrapText="1"/>
    </xf>
    <xf numFmtId="4" fontId="52" fillId="0" borderId="76" xfId="0" applyNumberFormat="1" applyFont="1" applyFill="1" applyBorder="1" applyAlignment="1">
      <alignment horizontal="center" vertical="center" wrapText="1"/>
    </xf>
    <xf numFmtId="0" fontId="51" fillId="32" borderId="77" xfId="0" applyFont="1" applyFill="1" applyBorder="1" applyAlignment="1">
      <alignment horizontal="center" vertical="center" wrapText="1"/>
    </xf>
    <xf numFmtId="0" fontId="52" fillId="32" borderId="77" xfId="0" applyFont="1" applyFill="1" applyBorder="1" applyAlignment="1">
      <alignment horizontal="center" vertical="center" wrapText="1"/>
    </xf>
    <xf numFmtId="165" fontId="52" fillId="32" borderId="77" xfId="0" applyNumberFormat="1" applyFont="1" applyFill="1" applyBorder="1" applyAlignment="1">
      <alignment horizontal="center" vertical="center" wrapText="1"/>
    </xf>
    <xf numFmtId="4" fontId="52" fillId="32" borderId="77" xfId="0" applyNumberFormat="1" applyFont="1" applyFill="1" applyBorder="1" applyAlignment="1">
      <alignment horizontal="center" vertical="center" wrapText="1"/>
    </xf>
    <xf numFmtId="4" fontId="51" fillId="32" borderId="77" xfId="0" applyNumberFormat="1" applyFont="1" applyFill="1" applyBorder="1" applyAlignment="1">
      <alignment horizontal="right" vertical="center" wrapText="1"/>
    </xf>
    <xf numFmtId="2" fontId="53" fillId="32" borderId="71" xfId="0" applyNumberFormat="1" applyFont="1" applyFill="1" applyBorder="1" applyAlignment="1">
      <alignment horizontal="right" vertical="center"/>
    </xf>
    <xf numFmtId="4" fontId="52" fillId="34" borderId="68" xfId="0" applyNumberFormat="1" applyFont="1" applyFill="1" applyBorder="1" applyAlignment="1">
      <alignment horizontal="center" vertical="center" wrapText="1"/>
    </xf>
    <xf numFmtId="4" fontId="52" fillId="34" borderId="68" xfId="0" applyNumberFormat="1" applyFont="1" applyFill="1" applyBorder="1" applyAlignment="1">
      <alignment horizontal="right" vertical="center" wrapText="1"/>
    </xf>
    <xf numFmtId="2" fontId="53" fillId="34" borderId="69" xfId="0" applyNumberFormat="1" applyFont="1" applyFill="1" applyBorder="1" applyAlignment="1">
      <alignment horizontal="right" vertical="center"/>
    </xf>
    <xf numFmtId="165" fontId="52" fillId="0" borderId="11" xfId="0" applyNumberFormat="1" applyFont="1" applyFill="1" applyBorder="1" applyAlignment="1">
      <alignment horizontal="center" vertical="center" wrapText="1"/>
    </xf>
    <xf numFmtId="165" fontId="52" fillId="0" borderId="32" xfId="0" applyNumberFormat="1" applyFont="1" applyFill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165" fontId="52" fillId="0" borderId="44" xfId="0" applyNumberFormat="1" applyFont="1" applyFill="1" applyBorder="1" applyAlignment="1">
      <alignment horizontal="center" vertical="center" wrapText="1"/>
    </xf>
    <xf numFmtId="4" fontId="52" fillId="0" borderId="23" xfId="0" applyNumberFormat="1" applyFont="1" applyFill="1" applyBorder="1" applyAlignment="1">
      <alignment horizontal="center" vertical="center" wrapText="1"/>
    </xf>
    <xf numFmtId="4" fontId="52" fillId="0" borderId="78" xfId="0" applyNumberFormat="1" applyFont="1" applyFill="1" applyBorder="1" applyAlignment="1">
      <alignment horizontal="center" vertical="center" wrapText="1"/>
    </xf>
    <xf numFmtId="4" fontId="52" fillId="0" borderId="79" xfId="0" applyNumberFormat="1" applyFont="1" applyFill="1" applyBorder="1" applyAlignment="1">
      <alignment horizontal="center" vertical="center" wrapText="1"/>
    </xf>
    <xf numFmtId="0" fontId="52" fillId="0" borderId="80" xfId="0" applyFont="1" applyFill="1" applyBorder="1" applyAlignment="1">
      <alignment horizontal="center" vertical="center" wrapText="1"/>
    </xf>
    <xf numFmtId="165" fontId="52" fillId="0" borderId="80" xfId="0" applyNumberFormat="1" applyFont="1" applyFill="1" applyBorder="1" applyAlignment="1">
      <alignment horizontal="center" vertical="center" wrapText="1"/>
    </xf>
    <xf numFmtId="4" fontId="52" fillId="0" borderId="80" xfId="0" applyNumberFormat="1" applyFont="1" applyFill="1" applyBorder="1" applyAlignment="1">
      <alignment horizontal="center" vertical="center" wrapText="1"/>
    </xf>
    <xf numFmtId="4" fontId="52" fillId="0" borderId="80" xfId="0" applyNumberFormat="1" applyFont="1" applyFill="1" applyBorder="1" applyAlignment="1">
      <alignment horizontal="right" vertical="center" wrapText="1"/>
    </xf>
    <xf numFmtId="164" fontId="52" fillId="0" borderId="80" xfId="0" applyNumberFormat="1" applyFont="1" applyFill="1" applyBorder="1" applyAlignment="1">
      <alignment horizontal="center" vertical="center" wrapText="1"/>
    </xf>
    <xf numFmtId="2" fontId="53" fillId="0" borderId="81" xfId="0" applyNumberFormat="1" applyFont="1" applyFill="1" applyBorder="1" applyAlignment="1">
      <alignment horizontal="right" vertical="center"/>
    </xf>
    <xf numFmtId="4" fontId="52" fillId="0" borderId="82" xfId="0" applyNumberFormat="1" applyFont="1" applyFill="1" applyBorder="1" applyAlignment="1">
      <alignment horizontal="center" vertical="center" wrapText="1"/>
    </xf>
    <xf numFmtId="4" fontId="52" fillId="0" borderId="83" xfId="0" applyNumberFormat="1" applyFont="1" applyFill="1" applyBorder="1" applyAlignment="1">
      <alignment horizontal="center" vertical="center" wrapText="1"/>
    </xf>
    <xf numFmtId="4" fontId="52" fillId="0" borderId="84" xfId="0" applyNumberFormat="1" applyFont="1" applyFill="1" applyBorder="1" applyAlignment="1">
      <alignment horizontal="center" vertical="center" wrapText="1"/>
    </xf>
    <xf numFmtId="164" fontId="52" fillId="0" borderId="77" xfId="0" applyNumberFormat="1" applyFont="1" applyFill="1" applyBorder="1" applyAlignment="1">
      <alignment horizontal="center" vertical="center" wrapText="1"/>
    </xf>
    <xf numFmtId="164" fontId="52" fillId="0" borderId="85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164" fontId="52" fillId="0" borderId="86" xfId="0" applyNumberFormat="1" applyFont="1" applyFill="1" applyBorder="1" applyAlignment="1">
      <alignment horizontal="center" vertical="center" wrapText="1"/>
    </xf>
    <xf numFmtId="164" fontId="52" fillId="0" borderId="87" xfId="0" applyNumberFormat="1" applyFont="1" applyFill="1" applyBorder="1" applyAlignment="1">
      <alignment horizontal="center" vertical="center" wrapText="1"/>
    </xf>
    <xf numFmtId="164" fontId="52" fillId="0" borderId="88" xfId="0" applyNumberFormat="1" applyFont="1" applyFill="1" applyBorder="1" applyAlignment="1">
      <alignment horizontal="center" vertical="center" wrapText="1"/>
    </xf>
    <xf numFmtId="164" fontId="52" fillId="0" borderId="89" xfId="0" applyNumberFormat="1" applyFont="1" applyFill="1" applyBorder="1" applyAlignment="1">
      <alignment horizontal="center" vertical="center" wrapText="1"/>
    </xf>
    <xf numFmtId="164" fontId="52" fillId="0" borderId="90" xfId="0" applyNumberFormat="1" applyFont="1" applyFill="1" applyBorder="1" applyAlignment="1">
      <alignment horizontal="center" vertical="center" wrapText="1"/>
    </xf>
    <xf numFmtId="164" fontId="52" fillId="0" borderId="91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32" borderId="4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64" fontId="52" fillId="0" borderId="92" xfId="0" applyNumberFormat="1" applyFont="1" applyFill="1" applyBorder="1" applyAlignment="1">
      <alignment horizontal="center" vertical="center" wrapText="1"/>
    </xf>
    <xf numFmtId="164" fontId="52" fillId="0" borderId="93" xfId="0" applyNumberFormat="1" applyFont="1" applyFill="1" applyBorder="1" applyAlignment="1">
      <alignment horizontal="center" vertical="center" wrapText="1"/>
    </xf>
    <xf numFmtId="4" fontId="52" fillId="0" borderId="48" xfId="0" applyNumberFormat="1" applyFont="1" applyFill="1" applyBorder="1" applyAlignment="1">
      <alignment horizontal="right" vertical="center" wrapText="1"/>
    </xf>
    <xf numFmtId="164" fontId="52" fillId="0" borderId="21" xfId="0" applyNumberFormat="1" applyFont="1" applyFill="1" applyBorder="1" applyAlignment="1">
      <alignment horizontal="center" vertical="center" wrapText="1"/>
    </xf>
    <xf numFmtId="164" fontId="52" fillId="0" borderId="94" xfId="0" applyNumberFormat="1" applyFont="1" applyFill="1" applyBorder="1" applyAlignment="1">
      <alignment horizontal="center" vertical="center" wrapText="1"/>
    </xf>
    <xf numFmtId="4" fontId="52" fillId="0" borderId="90" xfId="0" applyNumberFormat="1" applyFont="1" applyFill="1" applyBorder="1" applyAlignment="1">
      <alignment horizontal="center" vertical="center" wrapText="1"/>
    </xf>
    <xf numFmtId="4" fontId="52" fillId="0" borderId="77" xfId="0" applyNumberFormat="1" applyFont="1" applyFill="1" applyBorder="1" applyAlignment="1">
      <alignment horizontal="center" vertical="center" wrapText="1"/>
    </xf>
    <xf numFmtId="4" fontId="51" fillId="32" borderId="77" xfId="0" applyNumberFormat="1" applyFont="1" applyFill="1" applyBorder="1" applyAlignment="1">
      <alignment horizontal="center" vertical="center" wrapText="1"/>
    </xf>
    <xf numFmtId="0" fontId="55" fillId="32" borderId="7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65" fontId="52" fillId="0" borderId="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center" vertical="center" wrapText="1"/>
    </xf>
    <xf numFmtId="164" fontId="52" fillId="0" borderId="95" xfId="0" applyNumberFormat="1" applyFont="1" applyFill="1" applyBorder="1" applyAlignment="1">
      <alignment horizontal="center" vertical="center" wrapText="1"/>
    </xf>
    <xf numFmtId="4" fontId="52" fillId="32" borderId="96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center" vertical="center" wrapText="1"/>
    </xf>
    <xf numFmtId="4" fontId="3" fillId="0" borderId="100" xfId="0" applyNumberFormat="1" applyFont="1" applyFill="1" applyBorder="1" applyAlignment="1">
      <alignment horizontal="center" vertical="center" wrapText="1"/>
    </xf>
    <xf numFmtId="4" fontId="3" fillId="0" borderId="101" xfId="0" applyNumberFormat="1" applyFont="1" applyFill="1" applyBorder="1" applyAlignment="1">
      <alignment horizontal="center" vertical="center" wrapText="1"/>
    </xf>
    <xf numFmtId="4" fontId="3" fillId="0" borderId="102" xfId="0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4" fontId="3" fillId="0" borderId="103" xfId="0" applyNumberFormat="1" applyFont="1" applyFill="1" applyBorder="1" applyAlignment="1">
      <alignment horizontal="center" vertical="center" wrapText="1"/>
    </xf>
    <xf numFmtId="4" fontId="3" fillId="0" borderId="59" xfId="0" applyNumberFormat="1" applyFont="1" applyFill="1" applyBorder="1" applyAlignment="1">
      <alignment horizontal="center" vertical="center" wrapText="1"/>
    </xf>
    <xf numFmtId="4" fontId="6" fillId="32" borderId="45" xfId="0" applyNumberFormat="1" applyFont="1" applyFill="1" applyBorder="1" applyAlignment="1">
      <alignment horizontal="center" vertical="center" wrapText="1"/>
    </xf>
    <xf numFmtId="4" fontId="6" fillId="32" borderId="48" xfId="0" applyNumberFormat="1" applyFont="1" applyFill="1" applyBorder="1" applyAlignment="1">
      <alignment horizontal="center" vertical="center" wrapText="1"/>
    </xf>
    <xf numFmtId="4" fontId="6" fillId="32" borderId="46" xfId="0" applyNumberFormat="1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165" fontId="3" fillId="32" borderId="21" xfId="0" applyNumberFormat="1" applyFont="1" applyFill="1" applyBorder="1" applyAlignment="1">
      <alignment horizontal="center" vertical="center" wrapText="1"/>
    </xf>
    <xf numFmtId="4" fontId="6" fillId="32" borderId="104" xfId="0" applyNumberFormat="1" applyFont="1" applyFill="1" applyBorder="1" applyAlignment="1">
      <alignment horizontal="center" vertical="center" wrapText="1"/>
    </xf>
    <xf numFmtId="4" fontId="6" fillId="32" borderId="49" xfId="0" applyNumberFormat="1" applyFont="1" applyFill="1" applyBorder="1" applyAlignment="1">
      <alignment horizontal="center" vertical="center" wrapText="1"/>
    </xf>
    <xf numFmtId="4" fontId="6" fillId="32" borderId="21" xfId="0" applyNumberFormat="1" applyFont="1" applyFill="1" applyBorder="1" applyAlignment="1">
      <alignment horizontal="center" vertical="center" wrapText="1"/>
    </xf>
    <xf numFmtId="4" fontId="6" fillId="32" borderId="22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6" fillId="32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64" fontId="3" fillId="32" borderId="77" xfId="0" applyNumberFormat="1" applyFont="1" applyFill="1" applyBorder="1" applyAlignment="1">
      <alignment horizontal="center" vertical="center" wrapText="1"/>
    </xf>
    <xf numFmtId="164" fontId="3" fillId="32" borderId="106" xfId="0" applyNumberFormat="1" applyFont="1" applyFill="1" applyBorder="1" applyAlignment="1">
      <alignment horizontal="center" vertical="center" wrapText="1"/>
    </xf>
    <xf numFmtId="4" fontId="6" fillId="32" borderId="107" xfId="0" applyNumberFormat="1" applyFont="1" applyFill="1" applyBorder="1" applyAlignment="1">
      <alignment horizontal="center" vertical="center" wrapText="1"/>
    </xf>
    <xf numFmtId="4" fontId="6" fillId="32" borderId="10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2" fontId="52" fillId="0" borderId="34" xfId="0" applyNumberFormat="1" applyFont="1" applyFill="1" applyBorder="1" applyAlignment="1">
      <alignment horizontal="center" vertical="center" wrapText="1"/>
    </xf>
    <xf numFmtId="2" fontId="3" fillId="0" borderId="108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7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 wrapText="1"/>
    </xf>
    <xf numFmtId="4" fontId="3" fillId="0" borderId="98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6" fillId="32" borderId="109" xfId="0" applyNumberFormat="1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 wrapText="1"/>
    </xf>
    <xf numFmtId="4" fontId="6" fillId="32" borderId="110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164" fontId="52" fillId="0" borderId="19" xfId="0" applyNumberFormat="1" applyFont="1" applyFill="1" applyBorder="1" applyAlignment="1">
      <alignment horizontal="center" vertical="center" wrapText="1"/>
    </xf>
    <xf numFmtId="165" fontId="52" fillId="0" borderId="19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2" fillId="0" borderId="111" xfId="0" applyFont="1" applyFill="1" applyBorder="1" applyAlignment="1">
      <alignment horizontal="center" vertical="center" wrapText="1"/>
    </xf>
    <xf numFmtId="0" fontId="52" fillId="0" borderId="112" xfId="0" applyFont="1" applyFill="1" applyBorder="1" applyAlignment="1">
      <alignment horizontal="center" vertical="center" wrapText="1"/>
    </xf>
    <xf numFmtId="165" fontId="52" fillId="0" borderId="76" xfId="0" applyNumberFormat="1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165" fontId="52" fillId="0" borderId="23" xfId="0" applyNumberFormat="1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73" xfId="0" applyNumberFormat="1" applyFont="1" applyFill="1" applyBorder="1" applyAlignment="1">
      <alignment horizontal="center" vertical="center" wrapText="1"/>
    </xf>
    <xf numFmtId="165" fontId="3" fillId="0" borderId="7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43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65" fontId="3" fillId="0" borderId="51" xfId="0" applyNumberFormat="1" applyFont="1" applyFill="1" applyBorder="1" applyAlignment="1">
      <alignment horizontal="center" vertical="center" wrapText="1"/>
    </xf>
    <xf numFmtId="165" fontId="3" fillId="0" borderId="32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165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165" fontId="3" fillId="0" borderId="80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65" fontId="3" fillId="0" borderId="40" xfId="0" applyNumberFormat="1" applyFont="1" applyFill="1" applyBorder="1" applyAlignment="1">
      <alignment horizontal="center" vertical="center" wrapText="1"/>
    </xf>
    <xf numFmtId="165" fontId="3" fillId="0" borderId="41" xfId="0" applyNumberFormat="1" applyFont="1" applyFill="1" applyBorder="1" applyAlignment="1">
      <alignment horizontal="center" vertic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164" fontId="52" fillId="0" borderId="112" xfId="0" applyNumberFormat="1" applyFont="1" applyFill="1" applyBorder="1" applyAlignment="1">
      <alignment horizontal="center" vertical="center" wrapText="1"/>
    </xf>
    <xf numFmtId="0" fontId="52" fillId="0" borderId="116" xfId="0" applyFont="1" applyFill="1" applyBorder="1" applyAlignment="1">
      <alignment horizontal="center" vertical="center" wrapText="1"/>
    </xf>
    <xf numFmtId="0" fontId="52" fillId="0" borderId="113" xfId="0" applyFont="1" applyFill="1" applyBorder="1" applyAlignment="1">
      <alignment horizontal="center" vertical="center" wrapText="1"/>
    </xf>
    <xf numFmtId="165" fontId="52" fillId="0" borderId="11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right" vertical="center" wrapText="1"/>
    </xf>
    <xf numFmtId="165" fontId="3" fillId="0" borderId="48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" fontId="6" fillId="0" borderId="48" xfId="0" applyNumberFormat="1" applyFont="1" applyFill="1" applyBorder="1" applyAlignment="1">
      <alignment horizontal="right" vertical="center" wrapText="1"/>
    </xf>
    <xf numFmtId="164" fontId="3" fillId="0" borderId="48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4" fontId="3" fillId="0" borderId="117" xfId="0" applyNumberFormat="1" applyFont="1" applyFill="1" applyBorder="1" applyAlignment="1">
      <alignment horizontal="center" vertical="center" wrapText="1"/>
    </xf>
    <xf numFmtId="4" fontId="3" fillId="0" borderId="118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166" fontId="3" fillId="0" borderId="9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" fontId="3" fillId="0" borderId="119" xfId="0" applyNumberFormat="1" applyFont="1" applyFill="1" applyBorder="1" applyAlignment="1">
      <alignment horizontal="center" vertical="center" wrapText="1"/>
    </xf>
    <xf numFmtId="4" fontId="3" fillId="0" borderId="120" xfId="0" applyNumberFormat="1" applyFont="1" applyFill="1" applyBorder="1" applyAlignment="1">
      <alignment horizontal="center" vertical="center" wrapText="1"/>
    </xf>
    <xf numFmtId="4" fontId="3" fillId="0" borderId="121" xfId="0" applyNumberFormat="1" applyFont="1" applyFill="1" applyBorder="1" applyAlignment="1">
      <alignment horizontal="center" vertical="center" wrapText="1"/>
    </xf>
    <xf numFmtId="4" fontId="3" fillId="0" borderId="122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4" fontId="3" fillId="0" borderId="79" xfId="0" applyNumberFormat="1" applyFont="1" applyFill="1" applyBorder="1" applyAlignment="1">
      <alignment horizontal="center" vertical="center" wrapText="1"/>
    </xf>
    <xf numFmtId="4" fontId="3" fillId="0" borderId="123" xfId="0" applyNumberFormat="1" applyFont="1" applyFill="1" applyBorder="1" applyAlignment="1">
      <alignment horizontal="center" vertical="center" wrapText="1"/>
    </xf>
    <xf numFmtId="4" fontId="3" fillId="0" borderId="124" xfId="0" applyNumberFormat="1" applyFont="1" applyFill="1" applyBorder="1" applyAlignment="1">
      <alignment horizontal="center" vertical="center" wrapText="1"/>
    </xf>
    <xf numFmtId="4" fontId="6" fillId="32" borderId="118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64" fontId="52" fillId="0" borderId="54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131" xfId="0" applyNumberFormat="1" applyFont="1" applyFill="1" applyBorder="1" applyAlignment="1">
      <alignment horizontal="center" vertical="center" wrapText="1"/>
    </xf>
    <xf numFmtId="0" fontId="3" fillId="0" borderId="132" xfId="0" applyFont="1" applyFill="1" applyBorder="1" applyAlignment="1">
      <alignment horizontal="center" vertical="center" wrapText="1"/>
    </xf>
    <xf numFmtId="4" fontId="3" fillId="0" borderId="62" xfId="0" applyNumberFormat="1" applyFont="1" applyFill="1" applyBorder="1" applyAlignment="1">
      <alignment horizontal="center" vertical="center" wrapText="1"/>
    </xf>
    <xf numFmtId="4" fontId="6" fillId="32" borderId="20" xfId="0" applyNumberFormat="1" applyFont="1" applyFill="1" applyBorder="1" applyAlignment="1">
      <alignment horizontal="center" vertical="center" wrapText="1"/>
    </xf>
    <xf numFmtId="164" fontId="52" fillId="0" borderId="30" xfId="0" applyNumberFormat="1" applyFont="1" applyFill="1" applyBorder="1" applyAlignment="1">
      <alignment horizontal="center" vertical="center" wrapText="1"/>
    </xf>
    <xf numFmtId="164" fontId="52" fillId="0" borderId="28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165" fontId="52" fillId="0" borderId="28" xfId="0" applyNumberFormat="1" applyFont="1" applyFill="1" applyBorder="1" applyAlignment="1">
      <alignment horizontal="center" vertical="center" wrapText="1"/>
    </xf>
    <xf numFmtId="4" fontId="3" fillId="32" borderId="49" xfId="0" applyNumberFormat="1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0" fontId="6" fillId="34" borderId="132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6" fillId="32" borderId="70" xfId="0" applyFont="1" applyFill="1" applyBorder="1" applyAlignment="1">
      <alignment horizontal="center" vertical="center" wrapText="1"/>
    </xf>
    <xf numFmtId="164" fontId="3" fillId="32" borderId="68" xfId="0" applyNumberFormat="1" applyFont="1" applyFill="1" applyBorder="1" applyAlignment="1">
      <alignment horizontal="center" vertical="center" wrapText="1"/>
    </xf>
    <xf numFmtId="164" fontId="3" fillId="32" borderId="134" xfId="0" applyNumberFormat="1" applyFont="1" applyFill="1" applyBorder="1" applyAlignment="1">
      <alignment horizontal="center" vertical="center" wrapText="1"/>
    </xf>
    <xf numFmtId="4" fontId="6" fillId="32" borderId="135" xfId="0" applyNumberFormat="1" applyFont="1" applyFill="1" applyBorder="1" applyAlignment="1">
      <alignment horizontal="center" vertical="center" wrapText="1"/>
    </xf>
    <xf numFmtId="4" fontId="6" fillId="32" borderId="136" xfId="0" applyNumberFormat="1" applyFont="1" applyFill="1" applyBorder="1" applyAlignment="1">
      <alignment horizontal="center" vertical="center" wrapText="1"/>
    </xf>
    <xf numFmtId="4" fontId="3" fillId="0" borderId="65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4" fontId="6" fillId="32" borderId="137" xfId="0" applyNumberFormat="1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4" fontId="6" fillId="34" borderId="135" xfId="0" applyNumberFormat="1" applyFont="1" applyFill="1" applyBorder="1" applyAlignment="1">
      <alignment horizontal="center" vertical="center" wrapText="1"/>
    </xf>
    <xf numFmtId="4" fontId="6" fillId="34" borderId="136" xfId="0" applyNumberFormat="1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165" fontId="3" fillId="34" borderId="68" xfId="0" applyNumberFormat="1" applyFont="1" applyFill="1" applyBorder="1" applyAlignment="1">
      <alignment horizontal="center" vertical="center" wrapText="1"/>
    </xf>
    <xf numFmtId="4" fontId="3" fillId="34" borderId="69" xfId="0" applyNumberFormat="1" applyFont="1" applyFill="1" applyBorder="1" applyAlignment="1">
      <alignment horizontal="center" vertical="center" wrapText="1"/>
    </xf>
    <xf numFmtId="4" fontId="3" fillId="0" borderId="72" xfId="0" applyNumberFormat="1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4" fontId="3" fillId="0" borderId="73" xfId="0" applyNumberFormat="1" applyFont="1" applyFill="1" applyBorder="1" applyAlignment="1">
      <alignment horizontal="center" vertical="center" wrapText="1"/>
    </xf>
    <xf numFmtId="4" fontId="3" fillId="0" borderId="73" xfId="0" applyNumberFormat="1" applyFont="1" applyFill="1" applyBorder="1" applyAlignment="1">
      <alignment horizontal="right" vertical="center" wrapText="1"/>
    </xf>
    <xf numFmtId="164" fontId="3" fillId="0" borderId="7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right" vertical="center"/>
    </xf>
    <xf numFmtId="0" fontId="6" fillId="0" borderId="138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165" fontId="3" fillId="0" borderId="115" xfId="0" applyNumberFormat="1" applyFont="1" applyFill="1" applyBorder="1" applyAlignment="1">
      <alignment horizontal="center" vertical="center" wrapText="1"/>
    </xf>
    <xf numFmtId="4" fontId="3" fillId="0" borderId="115" xfId="0" applyNumberFormat="1" applyFont="1" applyFill="1" applyBorder="1" applyAlignment="1">
      <alignment horizontal="center" vertical="center" wrapText="1"/>
    </xf>
    <xf numFmtId="4" fontId="3" fillId="0" borderId="115" xfId="0" applyNumberFormat="1" applyFont="1" applyFill="1" applyBorder="1" applyAlignment="1">
      <alignment horizontal="right" vertical="center" wrapText="1"/>
    </xf>
    <xf numFmtId="164" fontId="3" fillId="0" borderId="115" xfId="0" applyNumberFormat="1" applyFont="1" applyFill="1" applyBorder="1" applyAlignment="1">
      <alignment horizontal="center" vertical="center" wrapText="1"/>
    </xf>
    <xf numFmtId="164" fontId="3" fillId="0" borderId="139" xfId="0" applyNumberFormat="1" applyFont="1" applyFill="1" applyBorder="1" applyAlignment="1">
      <alignment horizontal="center" vertical="center" wrapText="1"/>
    </xf>
    <xf numFmtId="2" fontId="1" fillId="0" borderId="140" xfId="0" applyNumberFormat="1" applyFont="1" applyFill="1" applyBorder="1" applyAlignment="1">
      <alignment horizontal="right" vertical="center"/>
    </xf>
    <xf numFmtId="4" fontId="3" fillId="0" borderId="141" xfId="0" applyNumberFormat="1" applyFont="1" applyFill="1" applyBorder="1" applyAlignment="1">
      <alignment horizontal="center" vertical="center" wrapText="1"/>
    </xf>
    <xf numFmtId="4" fontId="3" fillId="0" borderId="142" xfId="0" applyNumberFormat="1" applyFont="1" applyFill="1" applyBorder="1" applyAlignment="1">
      <alignment horizontal="center" vertical="center" wrapText="1"/>
    </xf>
    <xf numFmtId="4" fontId="52" fillId="0" borderId="143" xfId="0" applyNumberFormat="1" applyFont="1" applyFill="1" applyBorder="1" applyAlignment="1">
      <alignment horizontal="center" vertical="center" wrapText="1"/>
    </xf>
    <xf numFmtId="4" fontId="3" fillId="0" borderId="140" xfId="0" applyNumberFormat="1" applyFont="1" applyFill="1" applyBorder="1" applyAlignment="1">
      <alignment horizontal="center" vertical="center" wrapText="1"/>
    </xf>
    <xf numFmtId="4" fontId="3" fillId="0" borderId="144" xfId="0" applyNumberFormat="1" applyFont="1" applyFill="1" applyBorder="1" applyAlignment="1">
      <alignment horizontal="center" vertical="center" wrapText="1"/>
    </xf>
    <xf numFmtId="164" fontId="3" fillId="0" borderId="86" xfId="0" applyNumberFormat="1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65" fontId="3" fillId="0" borderId="108" xfId="0" applyNumberFormat="1" applyFont="1" applyFill="1" applyBorder="1" applyAlignment="1">
      <alignment horizontal="center" vertical="center" wrapText="1"/>
    </xf>
    <xf numFmtId="164" fontId="3" fillId="0" borderId="90" xfId="0" applyNumberFormat="1" applyFont="1" applyFill="1" applyBorder="1" applyAlignment="1">
      <alignment horizontal="center" vertical="center" wrapText="1"/>
    </xf>
    <xf numFmtId="164" fontId="3" fillId="0" borderId="91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64" fontId="3" fillId="0" borderId="8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145" xfId="0" applyNumberFormat="1" applyFont="1" applyFill="1" applyBorder="1" applyAlignment="1">
      <alignment horizontal="center" vertical="center" wrapText="1"/>
    </xf>
    <xf numFmtId="4" fontId="3" fillId="0" borderId="105" xfId="0" applyNumberFormat="1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51" fillId="32" borderId="67" xfId="0" applyFont="1" applyFill="1" applyBorder="1" applyAlignment="1">
      <alignment horizontal="center" vertical="center" wrapText="1"/>
    </xf>
    <xf numFmtId="164" fontId="3" fillId="32" borderId="136" xfId="0" applyNumberFormat="1" applyFont="1" applyFill="1" applyBorder="1" applyAlignment="1">
      <alignment horizontal="center" vertical="center" wrapText="1"/>
    </xf>
    <xf numFmtId="4" fontId="6" fillId="35" borderId="73" xfId="0" applyNumberFormat="1" applyFont="1" applyFill="1" applyBorder="1" applyAlignment="1">
      <alignment horizontal="right" vertical="center" wrapText="1"/>
    </xf>
    <xf numFmtId="4" fontId="6" fillId="35" borderId="73" xfId="0" applyNumberFormat="1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4" fontId="6" fillId="36" borderId="7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73" xfId="0" applyNumberFormat="1" applyFont="1" applyFill="1" applyBorder="1" applyAlignment="1">
      <alignment horizontal="right" vertical="center" wrapText="1"/>
    </xf>
    <xf numFmtId="0" fontId="0" fillId="0" borderId="73" xfId="0" applyFont="1" applyBorder="1" applyAlignment="1">
      <alignment horizontal="center" vertical="center" wrapText="1"/>
    </xf>
    <xf numFmtId="4" fontId="6" fillId="37" borderId="73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6" fillId="34" borderId="110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right" vertical="center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6" fillId="0" borderId="146" xfId="0" applyFont="1" applyFill="1" applyBorder="1" applyAlignment="1">
      <alignment horizontal="center" vertical="center" wrapText="1"/>
    </xf>
    <xf numFmtId="0" fontId="6" fillId="0" borderId="147" xfId="0" applyFont="1" applyFill="1" applyBorder="1" applyAlignment="1">
      <alignment horizontal="center" vertical="center" wrapText="1"/>
    </xf>
    <xf numFmtId="0" fontId="6" fillId="0" borderId="148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0" borderId="149" xfId="0" applyFont="1" applyFill="1" applyBorder="1" applyAlignment="1">
      <alignment horizontal="center" vertical="center" wrapText="1"/>
    </xf>
    <xf numFmtId="0" fontId="6" fillId="32" borderId="150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51" xfId="0" applyFont="1" applyFill="1" applyBorder="1" applyAlignment="1">
      <alignment horizontal="center" vertical="center" wrapText="1"/>
    </xf>
    <xf numFmtId="0" fontId="6" fillId="0" borderId="152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165" fontId="3" fillId="0" borderId="90" xfId="0" applyNumberFormat="1" applyFont="1" applyFill="1" applyBorder="1" applyAlignment="1">
      <alignment horizontal="center" vertical="center" wrapText="1"/>
    </xf>
    <xf numFmtId="4" fontId="3" fillId="0" borderId="90" xfId="0" applyNumberFormat="1" applyFont="1" applyFill="1" applyBorder="1" applyAlignment="1">
      <alignment horizontal="center" vertical="center" wrapText="1"/>
    </xf>
    <xf numFmtId="4" fontId="3" fillId="0" borderId="90" xfId="0" applyNumberFormat="1" applyFont="1" applyFill="1" applyBorder="1" applyAlignment="1">
      <alignment horizontal="right" vertical="center" wrapText="1"/>
    </xf>
    <xf numFmtId="2" fontId="1" fillId="0" borderId="15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54" xfId="0" applyNumberFormat="1" applyFont="1" applyFill="1" applyBorder="1" applyAlignment="1">
      <alignment horizontal="center" vertical="center" wrapText="1"/>
    </xf>
    <xf numFmtId="4" fontId="3" fillId="0" borderId="153" xfId="0" applyNumberFormat="1" applyFont="1" applyFill="1" applyBorder="1" applyAlignment="1">
      <alignment horizontal="center" vertical="center" wrapText="1"/>
    </xf>
    <xf numFmtId="4" fontId="3" fillId="0" borderId="155" xfId="0" applyNumberFormat="1" applyFont="1" applyFill="1" applyBorder="1" applyAlignment="1">
      <alignment horizontal="center" vertical="center" wrapText="1"/>
    </xf>
    <xf numFmtId="164" fontId="3" fillId="0" borderId="87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right" vertical="center"/>
    </xf>
    <xf numFmtId="4" fontId="3" fillId="0" borderId="156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right" vertical="center"/>
    </xf>
    <xf numFmtId="4" fontId="3" fillId="0" borderId="157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164" fontId="3" fillId="0" borderId="95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8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2" fontId="1" fillId="0" borderId="98" xfId="0" applyNumberFormat="1" applyFont="1" applyFill="1" applyBorder="1" applyAlignment="1">
      <alignment horizontal="right" vertical="center"/>
    </xf>
    <xf numFmtId="4" fontId="3" fillId="0" borderId="158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2" fontId="1" fillId="0" borderId="105" xfId="0" applyNumberFormat="1" applyFont="1" applyFill="1" applyBorder="1" applyAlignment="1">
      <alignment horizontal="right" vertical="center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159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160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161" xfId="0" applyNumberFormat="1" applyFont="1" applyFill="1" applyBorder="1" applyAlignment="1">
      <alignment horizontal="center" vertical="center" wrapText="1"/>
    </xf>
    <xf numFmtId="4" fontId="6" fillId="0" borderId="162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63" xfId="0" applyFont="1" applyBorder="1" applyAlignment="1">
      <alignment horizontal="center" vertical="center" wrapText="1"/>
    </xf>
    <xf numFmtId="2" fontId="3" fillId="0" borderId="72" xfId="0" applyNumberFormat="1" applyFont="1" applyFill="1" applyBorder="1" applyAlignment="1">
      <alignment horizontal="right" vertical="center"/>
    </xf>
    <xf numFmtId="164" fontId="3" fillId="0" borderId="16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6" fillId="38" borderId="97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52" fillId="38" borderId="34" xfId="0" applyFont="1" applyFill="1" applyBorder="1" applyAlignment="1">
      <alignment horizontal="center" vertical="center" wrapText="1"/>
    </xf>
    <xf numFmtId="165" fontId="52" fillId="38" borderId="34" xfId="0" applyNumberFormat="1" applyFont="1" applyFill="1" applyBorder="1" applyAlignment="1">
      <alignment horizontal="center" vertical="center" wrapText="1"/>
    </xf>
    <xf numFmtId="4" fontId="52" fillId="38" borderId="34" xfId="0" applyNumberFormat="1" applyFont="1" applyFill="1" applyBorder="1" applyAlignment="1">
      <alignment horizontal="center" vertical="center" wrapText="1"/>
    </xf>
    <xf numFmtId="4" fontId="52" fillId="38" borderId="34" xfId="0" applyNumberFormat="1" applyFont="1" applyFill="1" applyBorder="1" applyAlignment="1">
      <alignment horizontal="right" vertical="center" wrapText="1"/>
    </xf>
    <xf numFmtId="164" fontId="52" fillId="38" borderId="34" xfId="0" applyNumberFormat="1" applyFont="1" applyFill="1" applyBorder="1" applyAlignment="1">
      <alignment horizontal="center" vertical="center" wrapText="1"/>
    </xf>
    <xf numFmtId="164" fontId="52" fillId="38" borderId="164" xfId="0" applyNumberFormat="1" applyFont="1" applyFill="1" applyBorder="1" applyAlignment="1">
      <alignment horizontal="center" vertical="center" wrapText="1"/>
    </xf>
    <xf numFmtId="2" fontId="53" fillId="38" borderId="36" xfId="0" applyNumberFormat="1" applyFont="1" applyFill="1" applyBorder="1" applyAlignment="1">
      <alignment horizontal="right" vertical="center"/>
    </xf>
    <xf numFmtId="4" fontId="3" fillId="38" borderId="37" xfId="0" applyNumberFormat="1" applyFont="1" applyFill="1" applyBorder="1" applyAlignment="1">
      <alignment horizontal="center" vertical="center" wrapText="1"/>
    </xf>
    <xf numFmtId="4" fontId="3" fillId="38" borderId="105" xfId="0" applyNumberFormat="1" applyFont="1" applyFill="1" applyBorder="1" applyAlignment="1">
      <alignment horizontal="center" vertical="center" wrapText="1"/>
    </xf>
    <xf numFmtId="4" fontId="52" fillId="38" borderId="32" xfId="0" applyNumberFormat="1" applyFont="1" applyFill="1" applyBorder="1" applyAlignment="1">
      <alignment horizontal="center" vertical="center" wrapText="1"/>
    </xf>
    <xf numFmtId="4" fontId="52" fillId="38" borderId="30" xfId="0" applyNumberFormat="1" applyFont="1" applyFill="1" applyBorder="1" applyAlignment="1">
      <alignment horizontal="center" vertical="center" wrapText="1"/>
    </xf>
    <xf numFmtId="4" fontId="6" fillId="32" borderId="16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6" fillId="38" borderId="0" xfId="0" applyNumberFormat="1" applyFont="1" applyFill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center" vertical="center" wrapText="1"/>
    </xf>
    <xf numFmtId="4" fontId="6" fillId="39" borderId="0" xfId="0" applyNumberFormat="1" applyFont="1" applyFill="1" applyBorder="1" applyAlignment="1">
      <alignment horizontal="center" vertical="center" wrapText="1"/>
    </xf>
    <xf numFmtId="4" fontId="6" fillId="36" borderId="166" xfId="0" applyNumberFormat="1" applyFont="1" applyFill="1" applyBorder="1" applyAlignment="1">
      <alignment horizontal="center" vertical="center" wrapText="1"/>
    </xf>
    <xf numFmtId="4" fontId="6" fillId="36" borderId="167" xfId="0" applyNumberFormat="1" applyFont="1" applyFill="1" applyBorder="1" applyAlignment="1">
      <alignment horizontal="center" vertical="center" wrapText="1"/>
    </xf>
    <xf numFmtId="4" fontId="6" fillId="36" borderId="168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64" fontId="3" fillId="0" borderId="73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4" fontId="3" fillId="0" borderId="121" xfId="0" applyNumberFormat="1" applyFont="1" applyFill="1" applyBorder="1" applyAlignment="1">
      <alignment horizontal="center" vertical="center" wrapText="1"/>
    </xf>
    <xf numFmtId="4" fontId="3" fillId="0" borderId="119" xfId="0" applyNumberFormat="1" applyFont="1" applyFill="1" applyBorder="1" applyAlignment="1">
      <alignment horizontal="center" vertical="center" wrapText="1"/>
    </xf>
    <xf numFmtId="4" fontId="3" fillId="0" borderId="169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2" fontId="3" fillId="0" borderId="77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04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94" xfId="0" applyFont="1" applyBorder="1" applyAlignment="1" applyProtection="1">
      <alignment horizontal="center" vertical="center" wrapText="1"/>
      <protection/>
    </xf>
    <xf numFmtId="4" fontId="52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5" fontId="3" fillId="0" borderId="28" xfId="0" applyNumberFormat="1" applyFont="1" applyFill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4" fontId="3" fillId="0" borderId="65" xfId="0" applyNumberFormat="1" applyFont="1" applyFill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04"/>
  <sheetViews>
    <sheetView showGridLines="0" tabSelected="1" zoomScale="80" zoomScaleNormal="80" zoomScaleSheetLayoutView="50" zoomScalePageLayoutView="0" workbookViewId="0" topLeftCell="A1">
      <pane xSplit="2" ySplit="8" topLeftCell="C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M130" sqref="AM130"/>
    </sheetView>
  </sheetViews>
  <sheetFormatPr defaultColWidth="9.00390625" defaultRowHeight="15.75"/>
  <cols>
    <col min="1" max="1" width="5.125" style="3" customWidth="1"/>
    <col min="2" max="2" width="4.625" style="1" customWidth="1"/>
    <col min="3" max="3" width="27.50390625" style="2" customWidth="1"/>
    <col min="4" max="4" width="32.125" style="1" customWidth="1"/>
    <col min="5" max="5" width="30.625" style="3" customWidth="1"/>
    <col min="6" max="6" width="13.75390625" style="3" customWidth="1"/>
    <col min="7" max="7" width="18.00390625" style="3" customWidth="1"/>
    <col min="8" max="8" width="17.25390625" style="3" customWidth="1"/>
    <col min="9" max="9" width="14.50390625" style="3" customWidth="1"/>
    <col min="10" max="10" width="13.625" style="3" customWidth="1"/>
    <col min="11" max="11" width="14.125" style="3" customWidth="1"/>
    <col min="12" max="12" width="22.75390625" style="3" customWidth="1"/>
    <col min="13" max="13" width="21.125" style="3" customWidth="1"/>
    <col min="14" max="14" width="23.25390625" style="3" customWidth="1"/>
    <col min="15" max="15" width="15.625" style="3" customWidth="1"/>
    <col min="16" max="16" width="6.625" style="3" customWidth="1"/>
    <col min="17" max="17" width="8.25390625" style="3" customWidth="1"/>
    <col min="18" max="18" width="9.625" style="3" customWidth="1"/>
    <col min="19" max="19" width="7.50390625" style="3" customWidth="1"/>
    <col min="20" max="20" width="7.75390625" style="3" customWidth="1"/>
    <col min="21" max="21" width="18.50390625" style="3" customWidth="1"/>
    <col min="22" max="22" width="7.50390625" style="3" customWidth="1"/>
    <col min="23" max="23" width="13.50390625" style="3" customWidth="1"/>
    <col min="24" max="24" width="5.75390625" style="3" customWidth="1"/>
    <col min="25" max="25" width="8.625" style="3" customWidth="1"/>
    <col min="26" max="26" width="12.125" style="3" customWidth="1"/>
    <col min="27" max="27" width="0" style="3" hidden="1" customWidth="1"/>
    <col min="28" max="28" width="0" style="4" hidden="1" customWidth="1"/>
    <col min="29" max="29" width="0" style="5" hidden="1" customWidth="1"/>
    <col min="30" max="32" width="0" style="4" hidden="1" customWidth="1"/>
    <col min="33" max="33" width="11.50390625" style="6" customWidth="1"/>
    <col min="34" max="34" width="11.625" style="6" customWidth="1"/>
    <col min="35" max="35" width="0" style="3" hidden="1" customWidth="1"/>
    <col min="36" max="36" width="16.625" style="7" customWidth="1"/>
    <col min="37" max="37" width="31.625" style="7" customWidth="1"/>
    <col min="38" max="38" width="17.25390625" style="7" customWidth="1"/>
    <col min="39" max="39" width="18.00390625" style="7" customWidth="1"/>
    <col min="40" max="40" width="17.875" style="8" customWidth="1"/>
    <col min="41" max="41" width="11.625" style="3" customWidth="1"/>
    <col min="42" max="42" width="10.125" style="3" customWidth="1"/>
    <col min="43" max="43" width="9.00390625" style="3" customWidth="1"/>
    <col min="44" max="44" width="12.625" style="3" customWidth="1"/>
    <col min="45" max="45" width="15.625" style="3" customWidth="1"/>
    <col min="46" max="16384" width="9.00390625" style="3" customWidth="1"/>
  </cols>
  <sheetData>
    <row r="1" spans="3:40" ht="15.75">
      <c r="C1" s="38"/>
      <c r="AJ1" s="10"/>
      <c r="AK1" s="10"/>
      <c r="AL1" s="10"/>
      <c r="AM1" s="10"/>
      <c r="AN1" s="10"/>
    </row>
    <row r="2" spans="3:40" ht="15.75">
      <c r="C2" s="9" t="s">
        <v>474</v>
      </c>
      <c r="AJ2" s="10"/>
      <c r="AK2" s="10"/>
      <c r="AL2" s="10"/>
      <c r="AM2" s="10"/>
      <c r="AN2" s="10"/>
    </row>
    <row r="3" spans="2:40" ht="15.75">
      <c r="B3" s="573"/>
      <c r="C3" s="574" t="s">
        <v>475</v>
      </c>
      <c r="D3" s="575"/>
      <c r="E3" s="575"/>
      <c r="F3" s="575"/>
      <c r="G3" s="575"/>
      <c r="H3" s="575"/>
      <c r="I3" s="575"/>
      <c r="J3" s="575"/>
      <c r="K3" s="575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0"/>
      <c r="AC3" s="13"/>
      <c r="AD3" s="10"/>
      <c r="AE3" s="10"/>
      <c r="AF3" s="10"/>
      <c r="AG3" s="14"/>
      <c r="AH3" s="14"/>
      <c r="AJ3" s="10"/>
      <c r="AK3" s="10"/>
      <c r="AL3" s="10"/>
      <c r="AM3" s="10"/>
      <c r="AN3" s="10"/>
    </row>
    <row r="4" spans="2:40" ht="15.75" customHeight="1">
      <c r="B4" s="573"/>
      <c r="C4" s="575"/>
      <c r="D4" s="575"/>
      <c r="E4" s="575"/>
      <c r="F4" s="575"/>
      <c r="G4" s="575"/>
      <c r="H4" s="575"/>
      <c r="I4" s="575"/>
      <c r="J4" s="575"/>
      <c r="K4" s="57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0"/>
      <c r="AC4" s="13"/>
      <c r="AD4" s="10"/>
      <c r="AE4" s="10"/>
      <c r="AF4" s="10"/>
      <c r="AG4" s="14"/>
      <c r="AH4" s="14"/>
      <c r="AJ4" s="10"/>
      <c r="AK4" s="10"/>
      <c r="AL4" s="10"/>
      <c r="AM4" s="10"/>
      <c r="AN4" s="10"/>
    </row>
    <row r="5" spans="2:40" ht="15.75">
      <c r="B5" s="11"/>
      <c r="C5" s="575"/>
      <c r="D5" s="575"/>
      <c r="E5" s="575"/>
      <c r="F5" s="575"/>
      <c r="G5" s="575"/>
      <c r="H5" s="575"/>
      <c r="I5" s="575"/>
      <c r="J5" s="575"/>
      <c r="K5" s="57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0"/>
      <c r="AC5" s="13"/>
      <c r="AD5" s="10"/>
      <c r="AE5" s="10"/>
      <c r="AF5" s="10"/>
      <c r="AG5" s="14"/>
      <c r="AH5" s="14"/>
      <c r="AJ5" s="10"/>
      <c r="AK5" s="10"/>
      <c r="AL5" s="10"/>
      <c r="AM5" s="10"/>
      <c r="AN5" s="10"/>
    </row>
    <row r="6" spans="2:40" ht="10.5" customHeight="1" thickBot="1">
      <c r="B6" s="11"/>
      <c r="C6" s="576"/>
      <c r="D6" s="576"/>
      <c r="E6" s="576"/>
      <c r="F6" s="576"/>
      <c r="G6" s="576"/>
      <c r="H6" s="576"/>
      <c r="I6" s="576"/>
      <c r="J6" s="576"/>
      <c r="K6" s="576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0"/>
      <c r="AC6" s="13"/>
      <c r="AD6" s="10"/>
      <c r="AE6" s="10"/>
      <c r="AF6" s="10"/>
      <c r="AG6" s="14"/>
      <c r="AH6" s="14"/>
      <c r="AJ6" s="10"/>
      <c r="AK6" s="10"/>
      <c r="AL6" s="10"/>
      <c r="AM6" s="10"/>
      <c r="AN6" s="10"/>
    </row>
    <row r="7" spans="2:40" s="1" customFormat="1" ht="25.5" customHeight="1" thickBot="1">
      <c r="B7" s="568" t="s">
        <v>206</v>
      </c>
      <c r="C7" s="568" t="s">
        <v>207</v>
      </c>
      <c r="D7" s="568"/>
      <c r="E7" s="568" t="s">
        <v>208</v>
      </c>
      <c r="F7" s="568"/>
      <c r="G7" s="568"/>
      <c r="H7" s="568"/>
      <c r="I7" s="568"/>
      <c r="J7" s="568"/>
      <c r="K7" s="568"/>
      <c r="L7" s="568" t="s">
        <v>209</v>
      </c>
      <c r="M7" s="568"/>
      <c r="N7" s="568"/>
      <c r="O7" s="568"/>
      <c r="P7" s="568" t="s">
        <v>210</v>
      </c>
      <c r="Q7" s="568"/>
      <c r="R7" s="568"/>
      <c r="S7" s="568"/>
      <c r="T7" s="568" t="s">
        <v>211</v>
      </c>
      <c r="U7" s="568"/>
      <c r="V7" s="568"/>
      <c r="W7" s="568"/>
      <c r="X7" s="564" t="s">
        <v>212</v>
      </c>
      <c r="Y7" s="564"/>
      <c r="Z7" s="564"/>
      <c r="AA7" s="553" t="s">
        <v>213</v>
      </c>
      <c r="AB7" s="16"/>
      <c r="AC7" s="551" t="s">
        <v>214</v>
      </c>
      <c r="AD7" s="551"/>
      <c r="AE7" s="551"/>
      <c r="AF7" s="551"/>
      <c r="AG7" s="556" t="s">
        <v>215</v>
      </c>
      <c r="AH7" s="556"/>
      <c r="AI7" s="19"/>
      <c r="AJ7" s="551" t="s">
        <v>296</v>
      </c>
      <c r="AK7" s="551"/>
      <c r="AL7" s="551"/>
      <c r="AM7" s="551"/>
      <c r="AN7" s="551"/>
    </row>
    <row r="8" spans="2:40" s="24" customFormat="1" ht="92.25" customHeight="1" thickBot="1">
      <c r="B8" s="568"/>
      <c r="C8" s="15" t="s">
        <v>216</v>
      </c>
      <c r="D8" s="15" t="s">
        <v>217</v>
      </c>
      <c r="E8" s="15" t="s">
        <v>218</v>
      </c>
      <c r="F8" s="15" t="s">
        <v>219</v>
      </c>
      <c r="G8" s="20" t="s">
        <v>220</v>
      </c>
      <c r="H8" s="15" t="s">
        <v>221</v>
      </c>
      <c r="I8" s="15" t="s">
        <v>222</v>
      </c>
      <c r="J8" s="15" t="s">
        <v>223</v>
      </c>
      <c r="K8" s="15" t="s">
        <v>224</v>
      </c>
      <c r="L8" s="15" t="s">
        <v>225</v>
      </c>
      <c r="M8" s="15" t="s">
        <v>226</v>
      </c>
      <c r="N8" s="15" t="s">
        <v>227</v>
      </c>
      <c r="O8" s="15" t="s">
        <v>228</v>
      </c>
      <c r="P8" s="15" t="s">
        <v>229</v>
      </c>
      <c r="Q8" s="15" t="s">
        <v>230</v>
      </c>
      <c r="R8" s="15" t="s">
        <v>231</v>
      </c>
      <c r="S8" s="15" t="s">
        <v>232</v>
      </c>
      <c r="T8" s="15" t="s">
        <v>233</v>
      </c>
      <c r="U8" s="15" t="s">
        <v>234</v>
      </c>
      <c r="V8" s="15" t="s">
        <v>235</v>
      </c>
      <c r="W8" s="15" t="s">
        <v>236</v>
      </c>
      <c r="X8" s="15" t="s">
        <v>237</v>
      </c>
      <c r="Y8" s="15" t="s">
        <v>238</v>
      </c>
      <c r="Z8" s="15" t="s">
        <v>239</v>
      </c>
      <c r="AA8" s="553"/>
      <c r="AB8" s="21" t="s">
        <v>240</v>
      </c>
      <c r="AC8" s="22" t="s">
        <v>241</v>
      </c>
      <c r="AD8" s="17" t="s">
        <v>242</v>
      </c>
      <c r="AE8" s="17" t="s">
        <v>243</v>
      </c>
      <c r="AF8" s="17" t="s">
        <v>244</v>
      </c>
      <c r="AG8" s="18" t="s">
        <v>245</v>
      </c>
      <c r="AH8" s="18" t="s">
        <v>246</v>
      </c>
      <c r="AI8" s="23" t="s">
        <v>247</v>
      </c>
      <c r="AJ8" s="17" t="s">
        <v>248</v>
      </c>
      <c r="AK8" s="17" t="s">
        <v>249</v>
      </c>
      <c r="AL8" s="17" t="s">
        <v>250</v>
      </c>
      <c r="AM8" s="17" t="s">
        <v>477</v>
      </c>
      <c r="AN8" s="17" t="s">
        <v>244</v>
      </c>
    </row>
    <row r="9" spans="2:40" s="26" customFormat="1" ht="49.5" customHeight="1">
      <c r="B9" s="25">
        <v>1</v>
      </c>
      <c r="C9" s="225" t="s">
        <v>252</v>
      </c>
      <c r="D9" s="226" t="s">
        <v>253</v>
      </c>
      <c r="E9" s="233" t="s">
        <v>254</v>
      </c>
      <c r="F9" s="233">
        <v>1987</v>
      </c>
      <c r="G9" s="233">
        <v>2006</v>
      </c>
      <c r="H9" s="233">
        <v>1</v>
      </c>
      <c r="I9" s="235">
        <v>1296</v>
      </c>
      <c r="J9" s="235">
        <v>6480</v>
      </c>
      <c r="K9" s="235">
        <v>702</v>
      </c>
      <c r="L9" s="233" t="s">
        <v>255</v>
      </c>
      <c r="M9" s="235" t="s">
        <v>256</v>
      </c>
      <c r="N9" s="233" t="s">
        <v>257</v>
      </c>
      <c r="O9" s="235" t="s">
        <v>256</v>
      </c>
      <c r="P9" s="233" t="s">
        <v>258</v>
      </c>
      <c r="Q9" s="235" t="s">
        <v>258</v>
      </c>
      <c r="R9" s="233" t="s">
        <v>259</v>
      </c>
      <c r="S9" s="235" t="s">
        <v>258</v>
      </c>
      <c r="T9" s="233" t="s">
        <v>259</v>
      </c>
      <c r="U9" s="233">
        <v>1</v>
      </c>
      <c r="V9" s="233">
        <v>1</v>
      </c>
      <c r="W9" s="233" t="s">
        <v>260</v>
      </c>
      <c r="X9" s="233" t="s">
        <v>259</v>
      </c>
      <c r="Y9" s="233" t="s">
        <v>259</v>
      </c>
      <c r="Z9" s="233" t="s">
        <v>259</v>
      </c>
      <c r="AA9" s="43"/>
      <c r="AB9" s="43">
        <f>K9*500</f>
        <v>351000</v>
      </c>
      <c r="AC9" s="44">
        <f>IF(AB9&gt;AA9,AB9,AA9)</f>
        <v>351000</v>
      </c>
      <c r="AD9" s="43" t="str">
        <f>IF(AB9&gt;AA9,"wartość odtworzeniowa","wartość księgowa brutto")</f>
        <v>wartość odtworzeniowa</v>
      </c>
      <c r="AE9" s="44"/>
      <c r="AF9" s="44"/>
      <c r="AG9" s="45"/>
      <c r="AH9" s="46"/>
      <c r="AI9" s="47">
        <f>ROUNDUP(DAYS360(AG9,AH9)/30,0)</f>
        <v>0</v>
      </c>
      <c r="AJ9" s="281">
        <v>1348542</v>
      </c>
      <c r="AK9" s="352" t="s">
        <v>261</v>
      </c>
      <c r="AL9" s="48"/>
      <c r="AM9" s="48"/>
      <c r="AN9" s="50"/>
    </row>
    <row r="10" spans="2:40" s="26" customFormat="1" ht="49.5" customHeight="1">
      <c r="B10" s="474">
        <v>2</v>
      </c>
      <c r="C10" s="256" t="s">
        <v>252</v>
      </c>
      <c r="D10" s="256" t="s">
        <v>253</v>
      </c>
      <c r="E10" s="322" t="s">
        <v>262</v>
      </c>
      <c r="F10" s="262">
        <v>1987</v>
      </c>
      <c r="G10" s="262">
        <v>2006</v>
      </c>
      <c r="H10" s="262">
        <v>3</v>
      </c>
      <c r="I10" s="263">
        <v>884</v>
      </c>
      <c r="J10" s="263">
        <v>10000</v>
      </c>
      <c r="K10" s="263">
        <v>1500</v>
      </c>
      <c r="L10" s="262" t="s">
        <v>263</v>
      </c>
      <c r="M10" s="262" t="s">
        <v>263</v>
      </c>
      <c r="N10" s="262" t="s">
        <v>263</v>
      </c>
      <c r="O10" s="263" t="s">
        <v>264</v>
      </c>
      <c r="P10" s="262" t="s">
        <v>258</v>
      </c>
      <c r="Q10" s="263" t="s">
        <v>258</v>
      </c>
      <c r="R10" s="262" t="s">
        <v>259</v>
      </c>
      <c r="S10" s="263" t="s">
        <v>258</v>
      </c>
      <c r="T10" s="262" t="s">
        <v>259</v>
      </c>
      <c r="U10" s="262">
        <v>4</v>
      </c>
      <c r="V10" s="262">
        <v>6</v>
      </c>
      <c r="W10" s="262" t="s">
        <v>260</v>
      </c>
      <c r="X10" s="262" t="s">
        <v>259</v>
      </c>
      <c r="Y10" s="262" t="s">
        <v>258</v>
      </c>
      <c r="Z10" s="262" t="s">
        <v>258</v>
      </c>
      <c r="AA10" s="55"/>
      <c r="AB10" s="55">
        <f>K10*500</f>
        <v>750000</v>
      </c>
      <c r="AC10" s="56">
        <f>IF(AB10&gt;AA10,AB10,AA10)</f>
        <v>750000</v>
      </c>
      <c r="AD10" s="55" t="str">
        <f>IF(AB10&gt;AA10,"wartość odtworzeniowa","wartość księgowa brutto")</f>
        <v>wartość odtworzeniowa</v>
      </c>
      <c r="AE10" s="56"/>
      <c r="AF10" s="56"/>
      <c r="AG10" s="57"/>
      <c r="AH10" s="58"/>
      <c r="AI10" s="47">
        <f>ROUNDUP(DAYS360(AG10,AH10)/30,0)</f>
        <v>0</v>
      </c>
      <c r="AJ10" s="268">
        <v>2500759.9</v>
      </c>
      <c r="AK10" s="358" t="s">
        <v>269</v>
      </c>
      <c r="AL10" s="59"/>
      <c r="AM10" s="59"/>
      <c r="AN10" s="60"/>
    </row>
    <row r="11" spans="2:40" s="26" customFormat="1" ht="12.75" customHeight="1" hidden="1">
      <c r="B11" s="448">
        <v>3</v>
      </c>
      <c r="C11" s="51" t="s">
        <v>252</v>
      </c>
      <c r="D11" s="51" t="s">
        <v>265</v>
      </c>
      <c r="E11" s="52" t="s">
        <v>266</v>
      </c>
      <c r="F11" s="52"/>
      <c r="G11" s="52"/>
      <c r="H11" s="52"/>
      <c r="I11" s="61"/>
      <c r="J11" s="61"/>
      <c r="K11" s="61"/>
      <c r="L11" s="52"/>
      <c r="M11" s="52"/>
      <c r="N11" s="52"/>
      <c r="O11" s="61"/>
      <c r="P11" s="52"/>
      <c r="Q11" s="61"/>
      <c r="R11" s="52"/>
      <c r="S11" s="61"/>
      <c r="T11" s="52"/>
      <c r="U11" s="52"/>
      <c r="V11" s="52"/>
      <c r="W11" s="52"/>
      <c r="X11" s="52"/>
      <c r="Y11" s="52"/>
      <c r="Z11" s="52"/>
      <c r="AA11" s="62"/>
      <c r="AB11" s="62"/>
      <c r="AC11" s="63">
        <v>1660600</v>
      </c>
      <c r="AD11" s="62"/>
      <c r="AE11" s="63"/>
      <c r="AF11" s="63"/>
      <c r="AG11" s="64"/>
      <c r="AH11" s="65"/>
      <c r="AI11" s="66"/>
      <c r="AJ11" s="67" t="s">
        <v>267</v>
      </c>
      <c r="AK11" s="68" t="s">
        <v>267</v>
      </c>
      <c r="AL11" s="67"/>
      <c r="AM11" s="67"/>
      <c r="AN11" s="69"/>
    </row>
    <row r="12" spans="2:40" s="26" customFormat="1" ht="49.5" customHeight="1">
      <c r="B12" s="475">
        <v>3</v>
      </c>
      <c r="C12" s="229" t="s">
        <v>252</v>
      </c>
      <c r="D12" s="229" t="s">
        <v>253</v>
      </c>
      <c r="E12" s="234" t="s">
        <v>268</v>
      </c>
      <c r="F12" s="284">
        <v>2009</v>
      </c>
      <c r="G12" s="284"/>
      <c r="H12" s="71"/>
      <c r="I12" s="72"/>
      <c r="J12" s="72"/>
      <c r="K12" s="72"/>
      <c r="L12" s="71"/>
      <c r="M12" s="71"/>
      <c r="N12" s="71"/>
      <c r="O12" s="72"/>
      <c r="P12" s="71"/>
      <c r="Q12" s="72"/>
      <c r="R12" s="71"/>
      <c r="S12" s="72"/>
      <c r="T12" s="71"/>
      <c r="U12" s="71"/>
      <c r="V12" s="71"/>
      <c r="W12" s="71"/>
      <c r="X12" s="71"/>
      <c r="Y12" s="71"/>
      <c r="Z12" s="71"/>
      <c r="AA12" s="73"/>
      <c r="AB12" s="73"/>
      <c r="AC12" s="74"/>
      <c r="AD12" s="73"/>
      <c r="AE12" s="74"/>
      <c r="AF12" s="74"/>
      <c r="AG12" s="75"/>
      <c r="AH12" s="76"/>
      <c r="AI12" s="77"/>
      <c r="AJ12" s="285">
        <v>731428.13</v>
      </c>
      <c r="AK12" s="285" t="s">
        <v>269</v>
      </c>
      <c r="AL12" s="78"/>
      <c r="AM12" s="78"/>
      <c r="AN12" s="79"/>
    </row>
    <row r="13" spans="2:40" s="26" customFormat="1" ht="49.5" customHeight="1">
      <c r="B13" s="476">
        <v>4</v>
      </c>
      <c r="C13" s="388" t="s">
        <v>252</v>
      </c>
      <c r="D13" s="388" t="s">
        <v>253</v>
      </c>
      <c r="E13" s="314" t="s">
        <v>203</v>
      </c>
      <c r="F13" s="314">
        <v>2010</v>
      </c>
      <c r="G13" s="314"/>
      <c r="H13" s="80"/>
      <c r="I13" s="81"/>
      <c r="J13" s="81"/>
      <c r="K13" s="81"/>
      <c r="L13" s="80"/>
      <c r="M13" s="80"/>
      <c r="N13" s="80"/>
      <c r="O13" s="81"/>
      <c r="P13" s="80"/>
      <c r="Q13" s="81"/>
      <c r="R13" s="80"/>
      <c r="S13" s="81"/>
      <c r="T13" s="80"/>
      <c r="U13" s="80"/>
      <c r="V13" s="80"/>
      <c r="W13" s="80"/>
      <c r="X13" s="80"/>
      <c r="Y13" s="80"/>
      <c r="Z13" s="80"/>
      <c r="AA13" s="82"/>
      <c r="AB13" s="82"/>
      <c r="AC13" s="83"/>
      <c r="AD13" s="82"/>
      <c r="AE13" s="83"/>
      <c r="AF13" s="83"/>
      <c r="AG13" s="84"/>
      <c r="AH13" s="85"/>
      <c r="AI13" s="86"/>
      <c r="AJ13" s="369">
        <v>30899.64</v>
      </c>
      <c r="AK13" s="369" t="s">
        <v>269</v>
      </c>
      <c r="AL13" s="87"/>
      <c r="AM13" s="87"/>
      <c r="AN13" s="88"/>
    </row>
    <row r="14" spans="2:40" s="26" customFormat="1" ht="49.5" customHeight="1">
      <c r="B14" s="230">
        <v>5</v>
      </c>
      <c r="C14" s="388" t="s">
        <v>252</v>
      </c>
      <c r="D14" s="388" t="s">
        <v>253</v>
      </c>
      <c r="E14" s="314" t="s">
        <v>204</v>
      </c>
      <c r="F14" s="27">
        <v>2010</v>
      </c>
      <c r="G14" s="27"/>
      <c r="H14" s="27"/>
      <c r="I14" s="90"/>
      <c r="J14" s="90"/>
      <c r="K14" s="90"/>
      <c r="L14" s="89"/>
      <c r="M14" s="89"/>
      <c r="N14" s="89"/>
      <c r="O14" s="90"/>
      <c r="P14" s="89"/>
      <c r="Q14" s="90"/>
      <c r="R14" s="89"/>
      <c r="S14" s="90"/>
      <c r="T14" s="89"/>
      <c r="U14" s="89"/>
      <c r="V14" s="89"/>
      <c r="W14" s="89"/>
      <c r="X14" s="89"/>
      <c r="Y14" s="89"/>
      <c r="Z14" s="89"/>
      <c r="AA14" s="91"/>
      <c r="AB14" s="91"/>
      <c r="AC14" s="92"/>
      <c r="AD14" s="91"/>
      <c r="AE14" s="92"/>
      <c r="AF14" s="92"/>
      <c r="AG14" s="93"/>
      <c r="AH14" s="94"/>
      <c r="AI14" s="95"/>
      <c r="AJ14" s="369">
        <v>22208.88</v>
      </c>
      <c r="AK14" s="369" t="s">
        <v>269</v>
      </c>
      <c r="AL14" s="87"/>
      <c r="AM14" s="87"/>
      <c r="AN14" s="88"/>
    </row>
    <row r="15" spans="2:40" s="26" customFormat="1" ht="50.25" customHeight="1">
      <c r="B15" s="474">
        <v>6</v>
      </c>
      <c r="C15" s="388" t="s">
        <v>252</v>
      </c>
      <c r="D15" s="256" t="s">
        <v>39</v>
      </c>
      <c r="E15" s="314" t="s">
        <v>262</v>
      </c>
      <c r="F15" s="262">
        <v>1895</v>
      </c>
      <c r="G15" s="262">
        <v>2000</v>
      </c>
      <c r="H15" s="262">
        <v>3</v>
      </c>
      <c r="I15" s="263"/>
      <c r="J15" s="263"/>
      <c r="K15" s="263">
        <v>800</v>
      </c>
      <c r="L15" s="262" t="s">
        <v>281</v>
      </c>
      <c r="M15" s="263" t="s">
        <v>40</v>
      </c>
      <c r="N15" s="263" t="s">
        <v>40</v>
      </c>
      <c r="O15" s="263" t="s">
        <v>294</v>
      </c>
      <c r="P15" s="262" t="s">
        <v>258</v>
      </c>
      <c r="Q15" s="263" t="s">
        <v>258</v>
      </c>
      <c r="R15" s="262" t="s">
        <v>258</v>
      </c>
      <c r="S15" s="263" t="s">
        <v>258</v>
      </c>
      <c r="T15" s="262" t="s">
        <v>258</v>
      </c>
      <c r="U15" s="262" t="s">
        <v>258</v>
      </c>
      <c r="V15" s="262"/>
      <c r="W15" s="262" t="s">
        <v>260</v>
      </c>
      <c r="X15" s="262" t="s">
        <v>259</v>
      </c>
      <c r="Y15" s="262" t="s">
        <v>258</v>
      </c>
      <c r="Z15" s="262" t="s">
        <v>258</v>
      </c>
      <c r="AA15" s="270">
        <v>750000</v>
      </c>
      <c r="AB15" s="270">
        <f>K15*500</f>
        <v>400000</v>
      </c>
      <c r="AC15" s="271">
        <v>1278363.41</v>
      </c>
      <c r="AD15" s="270" t="str">
        <f>IF(AB15&gt;AA15,"wartość odtworzeniowa","wartość księgowa brutto")</f>
        <v>wartość księgowa brutto</v>
      </c>
      <c r="AE15" s="271">
        <v>200000</v>
      </c>
      <c r="AF15" s="271">
        <v>10000</v>
      </c>
      <c r="AG15" s="272"/>
      <c r="AH15" s="272"/>
      <c r="AI15" s="47">
        <f>ROUNDUP(DAYS360(AG15,AH15)/30,0)</f>
        <v>0</v>
      </c>
      <c r="AJ15" s="350">
        <v>1942071.51</v>
      </c>
      <c r="AK15" s="390" t="s">
        <v>269</v>
      </c>
      <c r="AL15" s="43"/>
      <c r="AM15" s="43"/>
      <c r="AN15" s="50"/>
    </row>
    <row r="16" spans="2:40" s="26" customFormat="1" ht="50.25" customHeight="1">
      <c r="B16" s="475">
        <v>7</v>
      </c>
      <c r="C16" s="388" t="s">
        <v>252</v>
      </c>
      <c r="D16" s="229" t="s">
        <v>39</v>
      </c>
      <c r="E16" s="284" t="s">
        <v>398</v>
      </c>
      <c r="F16" s="234"/>
      <c r="G16" s="70"/>
      <c r="H16" s="70"/>
      <c r="I16" s="116"/>
      <c r="J16" s="116"/>
      <c r="K16" s="116"/>
      <c r="L16" s="70"/>
      <c r="M16" s="116"/>
      <c r="N16" s="116"/>
      <c r="O16" s="116"/>
      <c r="P16" s="70"/>
      <c r="Q16" s="116"/>
      <c r="R16" s="70"/>
      <c r="S16" s="116"/>
      <c r="T16" s="70"/>
      <c r="U16" s="70"/>
      <c r="V16" s="70"/>
      <c r="W16" s="70"/>
      <c r="X16" s="70"/>
      <c r="Y16" s="70"/>
      <c r="Z16" s="70"/>
      <c r="AA16" s="117"/>
      <c r="AB16" s="117"/>
      <c r="AC16" s="118"/>
      <c r="AD16" s="117"/>
      <c r="AE16" s="118"/>
      <c r="AF16" s="118"/>
      <c r="AG16" s="119"/>
      <c r="AH16" s="389"/>
      <c r="AI16" s="121"/>
      <c r="AJ16" s="391">
        <v>1000</v>
      </c>
      <c r="AK16" s="283" t="s">
        <v>269</v>
      </c>
      <c r="AL16" s="122"/>
      <c r="AM16" s="122"/>
      <c r="AN16" s="123"/>
    </row>
    <row r="17" spans="2:40" s="26" customFormat="1" ht="50.25" customHeight="1" thickBot="1">
      <c r="B17" s="230">
        <v>8</v>
      </c>
      <c r="C17" s="257" t="s">
        <v>252</v>
      </c>
      <c r="D17" s="226" t="s">
        <v>39</v>
      </c>
      <c r="E17" s="392" t="s">
        <v>268</v>
      </c>
      <c r="F17" s="27">
        <v>2009</v>
      </c>
      <c r="G17" s="89"/>
      <c r="H17" s="89"/>
      <c r="I17" s="90"/>
      <c r="J17" s="90"/>
      <c r="K17" s="90"/>
      <c r="L17" s="89"/>
      <c r="M17" s="90"/>
      <c r="N17" s="90"/>
      <c r="O17" s="90"/>
      <c r="P17" s="89"/>
      <c r="Q17" s="90"/>
      <c r="R17" s="89"/>
      <c r="S17" s="90"/>
      <c r="T17" s="89"/>
      <c r="U17" s="89"/>
      <c r="V17" s="89"/>
      <c r="W17" s="89"/>
      <c r="X17" s="89"/>
      <c r="Y17" s="89"/>
      <c r="Z17" s="89"/>
      <c r="AA17" s="91"/>
      <c r="AB17" s="91"/>
      <c r="AC17" s="92"/>
      <c r="AD17" s="91"/>
      <c r="AE17" s="92"/>
      <c r="AF17" s="92"/>
      <c r="AG17" s="93"/>
      <c r="AH17" s="97"/>
      <c r="AI17" s="95"/>
      <c r="AJ17" s="351">
        <v>281815.54</v>
      </c>
      <c r="AK17" s="393" t="s">
        <v>269</v>
      </c>
      <c r="AL17" s="98"/>
      <c r="AM17" s="98"/>
      <c r="AN17" s="99"/>
    </row>
    <row r="18" spans="2:40" s="26" customFormat="1" ht="49.5" customHeight="1" thickBot="1">
      <c r="B18" s="100"/>
      <c r="C18" s="29" t="s">
        <v>252</v>
      </c>
      <c r="D18" s="102"/>
      <c r="E18" s="103"/>
      <c r="F18" s="104"/>
      <c r="G18" s="104"/>
      <c r="H18" s="104"/>
      <c r="I18" s="105"/>
      <c r="J18" s="105"/>
      <c r="K18" s="105"/>
      <c r="L18" s="104"/>
      <c r="M18" s="104"/>
      <c r="N18" s="104"/>
      <c r="O18" s="105"/>
      <c r="P18" s="104"/>
      <c r="Q18" s="105"/>
      <c r="R18" s="104"/>
      <c r="S18" s="105"/>
      <c r="T18" s="104"/>
      <c r="U18" s="104"/>
      <c r="V18" s="104"/>
      <c r="W18" s="104"/>
      <c r="X18" s="104"/>
      <c r="Y18" s="104"/>
      <c r="Z18" s="104"/>
      <c r="AA18" s="106">
        <f>SUM(AA9:AA10)</f>
        <v>0</v>
      </c>
      <c r="AB18" s="106">
        <f>SUM(AB9:AB10)</f>
        <v>1101000</v>
      </c>
      <c r="AC18" s="107">
        <v>2761600</v>
      </c>
      <c r="AD18" s="106"/>
      <c r="AE18" s="107">
        <v>200000</v>
      </c>
      <c r="AF18" s="107">
        <v>10000</v>
      </c>
      <c r="AG18" s="30">
        <v>42370</v>
      </c>
      <c r="AH18" s="31">
        <v>43100</v>
      </c>
      <c r="AI18" s="108">
        <f>ROUNDUP(DAYS360(AG18,AH18)/30,0)</f>
        <v>24</v>
      </c>
      <c r="AJ18" s="249">
        <f>SUM(AJ9:AJ17)</f>
        <v>6858725.6</v>
      </c>
      <c r="AK18" s="109"/>
      <c r="AL18" s="288">
        <v>823871.84</v>
      </c>
      <c r="AM18" s="288">
        <v>131532.92</v>
      </c>
      <c r="AN18" s="252">
        <v>2000</v>
      </c>
    </row>
    <row r="19" spans="2:40" s="26" customFormat="1" ht="49.5" customHeight="1">
      <c r="B19" s="25">
        <v>9</v>
      </c>
      <c r="C19" s="225" t="s">
        <v>182</v>
      </c>
      <c r="D19" s="226" t="s">
        <v>271</v>
      </c>
      <c r="E19" s="233" t="s">
        <v>272</v>
      </c>
      <c r="F19" s="233">
        <v>1880</v>
      </c>
      <c r="G19" s="233">
        <v>2014</v>
      </c>
      <c r="H19" s="233" t="s">
        <v>409</v>
      </c>
      <c r="I19" s="235">
        <v>449.5</v>
      </c>
      <c r="J19" s="235">
        <v>4270</v>
      </c>
      <c r="K19" s="235">
        <v>910.3</v>
      </c>
      <c r="L19" s="233" t="s">
        <v>281</v>
      </c>
      <c r="M19" s="235" t="s">
        <v>273</v>
      </c>
      <c r="N19" s="233" t="s">
        <v>293</v>
      </c>
      <c r="O19" s="235" t="s">
        <v>264</v>
      </c>
      <c r="P19" s="233" t="s">
        <v>258</v>
      </c>
      <c r="Q19" s="235" t="s">
        <v>258</v>
      </c>
      <c r="R19" s="233" t="s">
        <v>258</v>
      </c>
      <c r="S19" s="235" t="s">
        <v>258</v>
      </c>
      <c r="T19" s="304" t="s">
        <v>258</v>
      </c>
      <c r="U19" s="304">
        <v>0</v>
      </c>
      <c r="V19" s="304">
        <v>5</v>
      </c>
      <c r="W19" s="304" t="s">
        <v>411</v>
      </c>
      <c r="X19" s="304" t="s">
        <v>258</v>
      </c>
      <c r="Y19" s="304" t="s">
        <v>258</v>
      </c>
      <c r="Z19" s="304" t="s">
        <v>258</v>
      </c>
      <c r="AA19" s="572">
        <v>386358.31</v>
      </c>
      <c r="AB19" s="43">
        <f>K19*500</f>
        <v>455150</v>
      </c>
      <c r="AC19" s="44">
        <f>IF(AB19&gt;AA19,AB19,AA19)</f>
        <v>455150</v>
      </c>
      <c r="AD19" s="43" t="str">
        <f>IF(AB19&gt;AA19,"wartość odtworzeniowa","wartość księgowa brutto")</f>
        <v>wartość odtworzeniowa</v>
      </c>
      <c r="AE19" s="44"/>
      <c r="AF19" s="44"/>
      <c r="AG19" s="45"/>
      <c r="AH19" s="46"/>
      <c r="AI19" s="110">
        <f>ROUNDUP(DAYS360(AG19,AH19)/30,0)</f>
        <v>0</v>
      </c>
      <c r="AJ19" s="281">
        <v>5935300</v>
      </c>
      <c r="AK19" s="352" t="s">
        <v>261</v>
      </c>
      <c r="AL19" s="48"/>
      <c r="AM19" s="48"/>
      <c r="AN19" s="50"/>
    </row>
    <row r="20" spans="2:40" s="26" customFormat="1" ht="49.5" customHeight="1">
      <c r="B20" s="474">
        <v>10</v>
      </c>
      <c r="C20" s="225" t="s">
        <v>182</v>
      </c>
      <c r="D20" s="256" t="s">
        <v>271</v>
      </c>
      <c r="E20" s="262" t="s">
        <v>276</v>
      </c>
      <c r="F20" s="262">
        <v>1989</v>
      </c>
      <c r="G20" s="262">
        <v>2012</v>
      </c>
      <c r="H20" s="262" t="s">
        <v>152</v>
      </c>
      <c r="I20" s="263">
        <v>218.3</v>
      </c>
      <c r="J20" s="263">
        <v>1092</v>
      </c>
      <c r="K20" s="263">
        <v>186.6</v>
      </c>
      <c r="L20" s="262" t="s">
        <v>281</v>
      </c>
      <c r="M20" s="263" t="s">
        <v>293</v>
      </c>
      <c r="N20" s="263" t="s">
        <v>293</v>
      </c>
      <c r="O20" s="263" t="s">
        <v>264</v>
      </c>
      <c r="P20" s="262" t="s">
        <v>258</v>
      </c>
      <c r="Q20" s="263" t="s">
        <v>258</v>
      </c>
      <c r="R20" s="262" t="s">
        <v>259</v>
      </c>
      <c r="S20" s="263" t="s">
        <v>258</v>
      </c>
      <c r="T20" s="284" t="s">
        <v>258</v>
      </c>
      <c r="U20" s="314">
        <v>0</v>
      </c>
      <c r="V20" s="314">
        <v>2</v>
      </c>
      <c r="W20" s="314" t="s">
        <v>411</v>
      </c>
      <c r="X20" s="314" t="s">
        <v>258</v>
      </c>
      <c r="Y20" s="314" t="s">
        <v>258</v>
      </c>
      <c r="Z20" s="314" t="s">
        <v>258</v>
      </c>
      <c r="AA20" s="572"/>
      <c r="AB20" s="55">
        <f>K20*500</f>
        <v>93300</v>
      </c>
      <c r="AC20" s="56">
        <f>IF(AB20&gt;AA20,AB20,AA20)</f>
        <v>93300</v>
      </c>
      <c r="AD20" s="55" t="str">
        <f>IF(AB20&gt;AA20,"wartość odtworzeniowa","wartość księgowa brutto")</f>
        <v>wartość odtworzeniowa</v>
      </c>
      <c r="AE20" s="56"/>
      <c r="AF20" s="56"/>
      <c r="AG20" s="57"/>
      <c r="AH20" s="58"/>
      <c r="AI20" s="47">
        <f>ROUNDUP(DAYS360(AG20,AH20)/30,0)</f>
        <v>0</v>
      </c>
      <c r="AJ20" s="268">
        <v>375252.6</v>
      </c>
      <c r="AK20" s="358" t="s">
        <v>261</v>
      </c>
      <c r="AL20" s="59"/>
      <c r="AM20" s="59"/>
      <c r="AN20" s="60"/>
    </row>
    <row r="21" spans="2:40" s="26" customFormat="1" ht="49.5" customHeight="1" thickBot="1">
      <c r="B21" s="474">
        <v>11</v>
      </c>
      <c r="C21" s="407" t="s">
        <v>182</v>
      </c>
      <c r="D21" s="296" t="s">
        <v>271</v>
      </c>
      <c r="E21" s="322" t="s">
        <v>277</v>
      </c>
      <c r="F21" s="322">
        <v>1991</v>
      </c>
      <c r="G21" s="322">
        <v>2013</v>
      </c>
      <c r="H21" s="322" t="s">
        <v>410</v>
      </c>
      <c r="I21" s="321">
        <v>156.1</v>
      </c>
      <c r="J21" s="321">
        <v>781</v>
      </c>
      <c r="K21" s="321">
        <v>125.3</v>
      </c>
      <c r="L21" s="322" t="s">
        <v>281</v>
      </c>
      <c r="M21" s="321" t="s">
        <v>278</v>
      </c>
      <c r="N21" s="321" t="s">
        <v>293</v>
      </c>
      <c r="O21" s="321" t="s">
        <v>264</v>
      </c>
      <c r="P21" s="322" t="s">
        <v>258</v>
      </c>
      <c r="Q21" s="321" t="s">
        <v>258</v>
      </c>
      <c r="R21" s="322" t="s">
        <v>258</v>
      </c>
      <c r="S21" s="321" t="s">
        <v>258</v>
      </c>
      <c r="T21" s="27" t="s">
        <v>258</v>
      </c>
      <c r="U21" s="27">
        <v>0</v>
      </c>
      <c r="V21" s="27">
        <v>2</v>
      </c>
      <c r="W21" s="27" t="s">
        <v>411</v>
      </c>
      <c r="X21" s="233" t="s">
        <v>258</v>
      </c>
      <c r="Y21" s="27" t="s">
        <v>258</v>
      </c>
      <c r="Z21" s="27" t="s">
        <v>258</v>
      </c>
      <c r="AA21" s="572"/>
      <c r="AB21" s="62">
        <f>K21*500</f>
        <v>62650</v>
      </c>
      <c r="AC21" s="63">
        <f>IF(AB21&gt;AA21,AB21,AA21)</f>
        <v>62650</v>
      </c>
      <c r="AD21" s="62" t="str">
        <f>IF(AB21&gt;AA21,"wartość odtworzeniowa","wartość księgowa brutto")</f>
        <v>wartość odtworzeniowa</v>
      </c>
      <c r="AE21" s="63"/>
      <c r="AF21" s="63"/>
      <c r="AG21" s="64"/>
      <c r="AH21" s="65"/>
      <c r="AI21" s="47">
        <f>ROUNDUP(DAYS360(AG21,AH21)/30,0)</f>
        <v>0</v>
      </c>
      <c r="AJ21" s="268">
        <v>203111.3</v>
      </c>
      <c r="AK21" s="358" t="s">
        <v>261</v>
      </c>
      <c r="AL21" s="59"/>
      <c r="AM21" s="59"/>
      <c r="AN21" s="60"/>
    </row>
    <row r="22" spans="2:40" s="26" customFormat="1" ht="12.75" customHeight="1" hidden="1">
      <c r="B22" s="112">
        <v>7</v>
      </c>
      <c r="C22" s="113" t="s">
        <v>270</v>
      </c>
      <c r="D22" s="111" t="s">
        <v>271</v>
      </c>
      <c r="E22" s="52" t="s">
        <v>266</v>
      </c>
      <c r="F22" s="52"/>
      <c r="G22" s="52"/>
      <c r="H22" s="52"/>
      <c r="I22" s="61"/>
      <c r="J22" s="61"/>
      <c r="K22" s="61"/>
      <c r="L22" s="52"/>
      <c r="M22" s="61"/>
      <c r="N22" s="61"/>
      <c r="O22" s="61"/>
      <c r="P22" s="52"/>
      <c r="Q22" s="61"/>
      <c r="R22" s="52"/>
      <c r="S22" s="61"/>
      <c r="T22" s="52"/>
      <c r="U22" s="52"/>
      <c r="V22" s="52"/>
      <c r="W22" s="52"/>
      <c r="X22" s="52"/>
      <c r="Y22" s="52"/>
      <c r="Z22" s="52"/>
      <c r="AA22" s="62"/>
      <c r="AB22" s="62"/>
      <c r="AC22" s="63">
        <v>1231653</v>
      </c>
      <c r="AD22" s="62"/>
      <c r="AE22" s="63"/>
      <c r="AF22" s="63"/>
      <c r="AG22" s="64"/>
      <c r="AH22" s="65"/>
      <c r="AI22" s="66"/>
      <c r="AJ22" s="67" t="s">
        <v>267</v>
      </c>
      <c r="AK22" s="68" t="s">
        <v>267</v>
      </c>
      <c r="AL22" s="67"/>
      <c r="AM22" s="67"/>
      <c r="AN22" s="69"/>
    </row>
    <row r="23" spans="2:45" s="26" customFormat="1" ht="49.5" customHeight="1" thickBot="1">
      <c r="B23" s="100"/>
      <c r="C23" s="406" t="s">
        <v>182</v>
      </c>
      <c r="D23" s="102"/>
      <c r="E23" s="104"/>
      <c r="F23" s="104"/>
      <c r="G23" s="104"/>
      <c r="H23" s="104"/>
      <c r="I23" s="105"/>
      <c r="J23" s="105"/>
      <c r="K23" s="105"/>
      <c r="L23" s="104"/>
      <c r="M23" s="105"/>
      <c r="N23" s="105"/>
      <c r="O23" s="105"/>
      <c r="P23" s="104"/>
      <c r="Q23" s="105"/>
      <c r="R23" s="104"/>
      <c r="S23" s="105"/>
      <c r="T23" s="104"/>
      <c r="U23" s="104"/>
      <c r="V23" s="104"/>
      <c r="W23" s="104"/>
      <c r="X23" s="104"/>
      <c r="Y23" s="104"/>
      <c r="Z23" s="104"/>
      <c r="AA23" s="106">
        <f>SUM(AA19:AA21)</f>
        <v>386358.31</v>
      </c>
      <c r="AB23" s="106">
        <f>SUM(AB19:AB21)</f>
        <v>611100</v>
      </c>
      <c r="AC23" s="107">
        <v>3522603</v>
      </c>
      <c r="AD23" s="106"/>
      <c r="AE23" s="107">
        <v>400000</v>
      </c>
      <c r="AF23" s="107">
        <v>10000</v>
      </c>
      <c r="AG23" s="30">
        <v>42370</v>
      </c>
      <c r="AH23" s="31">
        <v>43100</v>
      </c>
      <c r="AI23" s="114">
        <f>ROUNDUP(DAYS360(AG23,AH23)/30,0)</f>
        <v>24</v>
      </c>
      <c r="AJ23" s="249">
        <f>SUM(AJ19:AJ21)</f>
        <v>6513663.899999999</v>
      </c>
      <c r="AK23" s="109"/>
      <c r="AL23" s="288">
        <v>631674.92</v>
      </c>
      <c r="AM23" s="288">
        <v>11403</v>
      </c>
      <c r="AN23" s="252">
        <v>1000</v>
      </c>
      <c r="AO23" s="554"/>
      <c r="AP23" s="554"/>
      <c r="AQ23" s="554"/>
      <c r="AR23" s="554"/>
      <c r="AS23" s="554"/>
    </row>
    <row r="24" spans="2:40" s="26" customFormat="1" ht="99.75" customHeight="1">
      <c r="B24" s="25">
        <v>12</v>
      </c>
      <c r="C24" s="225" t="s">
        <v>295</v>
      </c>
      <c r="D24" s="226" t="s">
        <v>279</v>
      </c>
      <c r="E24" s="233" t="s">
        <v>399</v>
      </c>
      <c r="F24" s="233">
        <v>1968</v>
      </c>
      <c r="G24" s="233">
        <v>2015</v>
      </c>
      <c r="H24" s="233" t="s">
        <v>280</v>
      </c>
      <c r="I24" s="42"/>
      <c r="J24" s="235">
        <v>13557</v>
      </c>
      <c r="K24" s="235">
        <v>2896</v>
      </c>
      <c r="L24" s="233" t="s">
        <v>281</v>
      </c>
      <c r="M24" s="235" t="s">
        <v>282</v>
      </c>
      <c r="N24" s="233" t="s">
        <v>283</v>
      </c>
      <c r="O24" s="235" t="s">
        <v>264</v>
      </c>
      <c r="P24" s="233" t="s">
        <v>258</v>
      </c>
      <c r="Q24" s="235" t="s">
        <v>258</v>
      </c>
      <c r="R24" s="233" t="s">
        <v>259</v>
      </c>
      <c r="S24" s="235" t="s">
        <v>258</v>
      </c>
      <c r="T24" s="233" t="s">
        <v>259</v>
      </c>
      <c r="U24" s="233">
        <v>3</v>
      </c>
      <c r="V24" s="233">
        <v>14</v>
      </c>
      <c r="W24" s="233" t="s">
        <v>284</v>
      </c>
      <c r="X24" s="233" t="s">
        <v>258</v>
      </c>
      <c r="Y24" s="233" t="s">
        <v>258</v>
      </c>
      <c r="Z24" s="233" t="s">
        <v>258</v>
      </c>
      <c r="AA24" s="43">
        <v>761826</v>
      </c>
      <c r="AB24" s="43">
        <f>K24*500</f>
        <v>1448000</v>
      </c>
      <c r="AC24" s="44">
        <f>IF(AB24&gt;AA24,AB24,AA24)</f>
        <v>1448000</v>
      </c>
      <c r="AD24" s="43" t="str">
        <f>IF(AB24&gt;AA24,"wartość odtworzeniowa","wartość księgowa brutto")</f>
        <v>wartość odtworzeniowa</v>
      </c>
      <c r="AE24" s="44" t="s">
        <v>286</v>
      </c>
      <c r="AF24" s="44">
        <v>750</v>
      </c>
      <c r="AG24" s="45"/>
      <c r="AH24" s="46"/>
      <c r="AI24" s="110">
        <f>ROUNDUP(DAYS360(AG24,AH24)/30,0)</f>
        <v>0</v>
      </c>
      <c r="AJ24" s="281">
        <v>4621471</v>
      </c>
      <c r="AK24" s="352" t="s">
        <v>261</v>
      </c>
      <c r="AL24" s="48"/>
      <c r="AM24" s="48"/>
      <c r="AN24" s="50"/>
    </row>
    <row r="25" spans="2:40" s="26" customFormat="1" ht="47.25" customHeight="1">
      <c r="B25" s="474">
        <v>13</v>
      </c>
      <c r="C25" s="225" t="s">
        <v>295</v>
      </c>
      <c r="D25" s="296" t="s">
        <v>279</v>
      </c>
      <c r="E25" s="322" t="s">
        <v>287</v>
      </c>
      <c r="F25" s="322">
        <v>1968</v>
      </c>
      <c r="G25" s="322">
        <v>2014</v>
      </c>
      <c r="H25" s="322" t="s">
        <v>280</v>
      </c>
      <c r="I25" s="61"/>
      <c r="J25" s="321">
        <v>9717</v>
      </c>
      <c r="K25" s="321">
        <v>2251</v>
      </c>
      <c r="L25" s="322" t="s">
        <v>281</v>
      </c>
      <c r="M25" s="321" t="s">
        <v>282</v>
      </c>
      <c r="N25" s="322" t="s">
        <v>283</v>
      </c>
      <c r="O25" s="321" t="s">
        <v>264</v>
      </c>
      <c r="P25" s="322" t="s">
        <v>258</v>
      </c>
      <c r="Q25" s="321" t="s">
        <v>258</v>
      </c>
      <c r="R25" s="322" t="s">
        <v>258</v>
      </c>
      <c r="S25" s="321" t="s">
        <v>258</v>
      </c>
      <c r="T25" s="322" t="s">
        <v>258</v>
      </c>
      <c r="U25" s="322">
        <v>3</v>
      </c>
      <c r="V25" s="322">
        <v>16</v>
      </c>
      <c r="W25" s="322" t="s">
        <v>284</v>
      </c>
      <c r="X25" s="233" t="s">
        <v>258</v>
      </c>
      <c r="Y25" s="233" t="s">
        <v>259</v>
      </c>
      <c r="Z25" s="233" t="s">
        <v>258</v>
      </c>
      <c r="AA25" s="62">
        <v>417793</v>
      </c>
      <c r="AB25" s="62">
        <f>K25*500</f>
        <v>1125500</v>
      </c>
      <c r="AC25" s="63">
        <f>IF(AB25&gt;AA25,AB25,AA25)</f>
        <v>1125500</v>
      </c>
      <c r="AD25" s="62" t="str">
        <f>IF(AB25&gt;AA25,"wartość odtworzeniowa","wartość księgowa brutto")</f>
        <v>wartość odtworzeniowa</v>
      </c>
      <c r="AE25" s="63" t="s">
        <v>288</v>
      </c>
      <c r="AF25" s="63">
        <v>750</v>
      </c>
      <c r="AG25" s="64"/>
      <c r="AH25" s="65"/>
      <c r="AI25" s="47">
        <f>ROUNDUP(DAYS360(AG25,AH25)/30,0)</f>
        <v>0</v>
      </c>
      <c r="AJ25" s="268">
        <f>4709092+2069524.05+1536600</f>
        <v>8315216.05</v>
      </c>
      <c r="AK25" s="358" t="s">
        <v>261</v>
      </c>
      <c r="AL25" s="59"/>
      <c r="AM25" s="59"/>
      <c r="AN25" s="60"/>
    </row>
    <row r="26" spans="2:40" s="26" customFormat="1" ht="47.25" customHeight="1">
      <c r="B26" s="474">
        <v>14</v>
      </c>
      <c r="C26" s="225" t="s">
        <v>295</v>
      </c>
      <c r="D26" s="296" t="s">
        <v>279</v>
      </c>
      <c r="E26" s="322" t="s">
        <v>400</v>
      </c>
      <c r="F26" s="322">
        <v>2014</v>
      </c>
      <c r="G26" s="52"/>
      <c r="H26" s="322" t="s">
        <v>401</v>
      </c>
      <c r="I26" s="61"/>
      <c r="J26" s="321">
        <v>242</v>
      </c>
      <c r="K26" s="321">
        <v>62</v>
      </c>
      <c r="L26" s="322" t="s">
        <v>402</v>
      </c>
      <c r="M26" s="61"/>
      <c r="N26" s="322" t="s">
        <v>403</v>
      </c>
      <c r="O26" s="321" t="s">
        <v>404</v>
      </c>
      <c r="P26" s="322" t="s">
        <v>258</v>
      </c>
      <c r="Q26" s="321" t="s">
        <v>259</v>
      </c>
      <c r="R26" s="322" t="s">
        <v>259</v>
      </c>
      <c r="S26" s="321" t="s">
        <v>259</v>
      </c>
      <c r="T26" s="322" t="s">
        <v>259</v>
      </c>
      <c r="U26" s="52"/>
      <c r="V26" s="52"/>
      <c r="W26" s="322" t="s">
        <v>405</v>
      </c>
      <c r="X26" s="27" t="s">
        <v>259</v>
      </c>
      <c r="Y26" s="27" t="s">
        <v>259</v>
      </c>
      <c r="Z26" s="27" t="s">
        <v>259</v>
      </c>
      <c r="AA26" s="62"/>
      <c r="AB26" s="62"/>
      <c r="AC26" s="63">
        <v>2552900</v>
      </c>
      <c r="AD26" s="62"/>
      <c r="AE26" s="63"/>
      <c r="AF26" s="63"/>
      <c r="AG26" s="64"/>
      <c r="AH26" s="65"/>
      <c r="AI26" s="47"/>
      <c r="AJ26" s="268">
        <v>73806.63</v>
      </c>
      <c r="AK26" s="358" t="s">
        <v>261</v>
      </c>
      <c r="AL26" s="59"/>
      <c r="AM26" s="59"/>
      <c r="AN26" s="60"/>
    </row>
    <row r="27" spans="2:40" s="26" customFormat="1" ht="47.25" customHeight="1">
      <c r="B27" s="474">
        <v>15</v>
      </c>
      <c r="C27" s="225" t="s">
        <v>295</v>
      </c>
      <c r="D27" s="256" t="s">
        <v>279</v>
      </c>
      <c r="E27" s="262" t="s">
        <v>407</v>
      </c>
      <c r="F27" s="53"/>
      <c r="G27" s="53"/>
      <c r="H27" s="53"/>
      <c r="I27" s="54"/>
      <c r="J27" s="54"/>
      <c r="K27" s="54"/>
      <c r="L27" s="53"/>
      <c r="M27" s="54"/>
      <c r="N27" s="53"/>
      <c r="O27" s="54"/>
      <c r="P27" s="53"/>
      <c r="Q27" s="54"/>
      <c r="R27" s="53"/>
      <c r="S27" s="54"/>
      <c r="T27" s="53"/>
      <c r="U27" s="53"/>
      <c r="V27" s="53"/>
      <c r="W27" s="53"/>
      <c r="X27" s="53"/>
      <c r="Y27" s="53"/>
      <c r="Z27" s="53"/>
      <c r="AA27" s="55"/>
      <c r="AB27" s="55"/>
      <c r="AC27" s="56">
        <v>226895.44</v>
      </c>
      <c r="AD27" s="55"/>
      <c r="AE27" s="56"/>
      <c r="AF27" s="56"/>
      <c r="AG27" s="57"/>
      <c r="AH27" s="58"/>
      <c r="AI27" s="47"/>
      <c r="AJ27" s="268">
        <v>226895.44</v>
      </c>
      <c r="AK27" s="358" t="s">
        <v>261</v>
      </c>
      <c r="AL27" s="59"/>
      <c r="AM27" s="59"/>
      <c r="AN27" s="60"/>
    </row>
    <row r="28" spans="2:40" s="26" customFormat="1" ht="49.5" customHeight="1">
      <c r="B28" s="474">
        <v>16</v>
      </c>
      <c r="C28" s="225" t="s">
        <v>295</v>
      </c>
      <c r="D28" s="256" t="s">
        <v>279</v>
      </c>
      <c r="E28" s="262" t="s">
        <v>289</v>
      </c>
      <c r="F28" s="262">
        <v>2009</v>
      </c>
      <c r="G28" s="53"/>
      <c r="H28" s="53"/>
      <c r="I28" s="54"/>
      <c r="J28" s="54"/>
      <c r="K28" s="54"/>
      <c r="L28" s="53"/>
      <c r="M28" s="54"/>
      <c r="N28" s="53"/>
      <c r="O28" s="54"/>
      <c r="P28" s="53"/>
      <c r="Q28" s="54"/>
      <c r="R28" s="53"/>
      <c r="S28" s="54"/>
      <c r="T28" s="53"/>
      <c r="U28" s="53"/>
      <c r="V28" s="53"/>
      <c r="W28" s="262" t="s">
        <v>405</v>
      </c>
      <c r="X28" s="262" t="s">
        <v>259</v>
      </c>
      <c r="Y28" s="262"/>
      <c r="Z28" s="262" t="s">
        <v>258</v>
      </c>
      <c r="AA28" s="270"/>
      <c r="AB28" s="270"/>
      <c r="AC28" s="271"/>
      <c r="AD28" s="270"/>
      <c r="AE28" s="271"/>
      <c r="AF28" s="271"/>
      <c r="AG28" s="272"/>
      <c r="AH28" s="273"/>
      <c r="AI28" s="306"/>
      <c r="AJ28" s="358">
        <v>163794.38</v>
      </c>
      <c r="AK28" s="358" t="s">
        <v>261</v>
      </c>
      <c r="AL28" s="59"/>
      <c r="AM28" s="59"/>
      <c r="AN28" s="60"/>
    </row>
    <row r="29" spans="2:40" s="26" customFormat="1" ht="49.5" customHeight="1">
      <c r="B29" s="448">
        <v>17</v>
      </c>
      <c r="C29" s="225" t="s">
        <v>295</v>
      </c>
      <c r="D29" s="256" t="s">
        <v>279</v>
      </c>
      <c r="E29" s="322" t="s">
        <v>408</v>
      </c>
      <c r="F29" s="322">
        <v>1968</v>
      </c>
      <c r="G29" s="322">
        <v>2014</v>
      </c>
      <c r="H29" s="397"/>
      <c r="I29" s="398"/>
      <c r="J29" s="398"/>
      <c r="K29" s="398"/>
      <c r="L29" s="397"/>
      <c r="M29" s="398"/>
      <c r="N29" s="397"/>
      <c r="O29" s="398"/>
      <c r="P29" s="397"/>
      <c r="Q29" s="398"/>
      <c r="R29" s="397"/>
      <c r="S29" s="398"/>
      <c r="T29" s="397"/>
      <c r="U29" s="397"/>
      <c r="V29" s="397"/>
      <c r="W29" s="397"/>
      <c r="X29" s="397"/>
      <c r="Y29" s="397"/>
      <c r="Z29" s="322" t="s">
        <v>258</v>
      </c>
      <c r="AA29" s="62"/>
      <c r="AB29" s="62"/>
      <c r="AC29" s="63"/>
      <c r="AD29" s="62"/>
      <c r="AE29" s="63"/>
      <c r="AF29" s="63"/>
      <c r="AG29" s="396"/>
      <c r="AH29" s="395"/>
      <c r="AI29" s="66"/>
      <c r="AJ29" s="269">
        <v>129995.68</v>
      </c>
      <c r="AK29" s="269" t="s">
        <v>261</v>
      </c>
      <c r="AL29" s="67"/>
      <c r="AM29" s="67"/>
      <c r="AN29" s="69"/>
    </row>
    <row r="30" spans="2:40" s="26" customFormat="1" ht="49.5" customHeight="1">
      <c r="B30" s="227">
        <v>18</v>
      </c>
      <c r="C30" s="228" t="s">
        <v>295</v>
      </c>
      <c r="D30" s="229" t="s">
        <v>279</v>
      </c>
      <c r="E30" s="234" t="s">
        <v>297</v>
      </c>
      <c r="F30" s="234">
        <v>2013</v>
      </c>
      <c r="G30" s="70"/>
      <c r="H30" s="70"/>
      <c r="I30" s="116"/>
      <c r="J30" s="116"/>
      <c r="K30" s="116"/>
      <c r="L30" s="70"/>
      <c r="M30" s="116"/>
      <c r="N30" s="70"/>
      <c r="O30" s="116"/>
      <c r="P30" s="70"/>
      <c r="Q30" s="116"/>
      <c r="R30" s="70"/>
      <c r="S30" s="116"/>
      <c r="T30" s="70"/>
      <c r="U30" s="70"/>
      <c r="V30" s="70"/>
      <c r="W30" s="234" t="s">
        <v>405</v>
      </c>
      <c r="X30" s="234" t="s">
        <v>259</v>
      </c>
      <c r="Y30" s="234"/>
      <c r="Z30" s="234" t="s">
        <v>258</v>
      </c>
      <c r="AA30" s="117"/>
      <c r="AB30" s="117"/>
      <c r="AC30" s="118"/>
      <c r="AD30" s="117"/>
      <c r="AE30" s="118"/>
      <c r="AF30" s="118"/>
      <c r="AG30" s="119"/>
      <c r="AH30" s="120"/>
      <c r="AI30" s="121"/>
      <c r="AJ30" s="240">
        <v>3700114.06</v>
      </c>
      <c r="AK30" s="240" t="s">
        <v>269</v>
      </c>
      <c r="AL30" s="122"/>
      <c r="AM30" s="122"/>
      <c r="AN30" s="123"/>
    </row>
    <row r="31" spans="2:40" s="26" customFormat="1" ht="49.5" customHeight="1" thickBot="1">
      <c r="B31" s="230">
        <v>19</v>
      </c>
      <c r="C31" s="225" t="s">
        <v>295</v>
      </c>
      <c r="D31" s="226" t="s">
        <v>279</v>
      </c>
      <c r="E31" s="27" t="s">
        <v>406</v>
      </c>
      <c r="F31" s="27">
        <v>2009</v>
      </c>
      <c r="G31" s="89"/>
      <c r="H31" s="89"/>
      <c r="I31" s="90"/>
      <c r="J31" s="90"/>
      <c r="K31" s="90"/>
      <c r="L31" s="89"/>
      <c r="M31" s="90"/>
      <c r="N31" s="89"/>
      <c r="O31" s="90"/>
      <c r="P31" s="89"/>
      <c r="Q31" s="90"/>
      <c r="R31" s="89"/>
      <c r="S31" s="90"/>
      <c r="T31" s="89"/>
      <c r="U31" s="89"/>
      <c r="V31" s="89"/>
      <c r="W31" s="27" t="s">
        <v>405</v>
      </c>
      <c r="X31" s="27" t="s">
        <v>259</v>
      </c>
      <c r="Y31" s="27"/>
      <c r="Z31" s="27" t="s">
        <v>258</v>
      </c>
      <c r="AA31" s="401"/>
      <c r="AB31" s="401"/>
      <c r="AC31" s="402"/>
      <c r="AD31" s="401"/>
      <c r="AE31" s="402"/>
      <c r="AF31" s="402"/>
      <c r="AG31" s="403"/>
      <c r="AH31" s="404"/>
      <c r="AI31" s="405"/>
      <c r="AJ31" s="13">
        <v>1215881.87</v>
      </c>
      <c r="AK31" s="352" t="s">
        <v>269</v>
      </c>
      <c r="AL31" s="125"/>
      <c r="AM31" s="125"/>
      <c r="AN31" s="126"/>
    </row>
    <row r="32" spans="2:40" s="26" customFormat="1" ht="49.5" customHeight="1" thickBot="1">
      <c r="B32" s="100"/>
      <c r="C32" s="29" t="s">
        <v>295</v>
      </c>
      <c r="D32" s="102"/>
      <c r="E32" s="104"/>
      <c r="F32" s="104"/>
      <c r="G32" s="104"/>
      <c r="H32" s="104"/>
      <c r="I32" s="105"/>
      <c r="J32" s="105"/>
      <c r="K32" s="105"/>
      <c r="L32" s="104"/>
      <c r="M32" s="105"/>
      <c r="N32" s="104"/>
      <c r="O32" s="105"/>
      <c r="P32" s="104"/>
      <c r="Q32" s="105"/>
      <c r="R32" s="104"/>
      <c r="S32" s="105"/>
      <c r="T32" s="104"/>
      <c r="U32" s="104"/>
      <c r="V32" s="104"/>
      <c r="W32" s="104"/>
      <c r="X32" s="104"/>
      <c r="Y32" s="104"/>
      <c r="Z32" s="104"/>
      <c r="AA32" s="106">
        <f>SUM(AA24:AA25)</f>
        <v>1179619</v>
      </c>
      <c r="AB32" s="106">
        <f>SUM(AB24:AB25)</f>
        <v>2573500</v>
      </c>
      <c r="AC32" s="107">
        <v>5330795.44</v>
      </c>
      <c r="AD32" s="106"/>
      <c r="AE32" s="107">
        <v>506800</v>
      </c>
      <c r="AF32" s="107">
        <v>1500</v>
      </c>
      <c r="AG32" s="30">
        <v>42370</v>
      </c>
      <c r="AH32" s="31">
        <v>43100</v>
      </c>
      <c r="AI32" s="114">
        <f>ROUNDUP(DAYS360(AG32,AH32)/30,0)</f>
        <v>24</v>
      </c>
      <c r="AJ32" s="286">
        <f>SUM(AJ24:AJ31)</f>
        <v>18447175.110000003</v>
      </c>
      <c r="AK32" s="127"/>
      <c r="AL32" s="260">
        <v>1077188.2</v>
      </c>
      <c r="AM32" s="260">
        <v>67667.22</v>
      </c>
      <c r="AN32" s="261">
        <v>3500</v>
      </c>
    </row>
    <row r="33" spans="2:40" s="26" customFormat="1" ht="49.5" customHeight="1">
      <c r="B33" s="25">
        <v>20</v>
      </c>
      <c r="C33" s="225" t="s">
        <v>290</v>
      </c>
      <c r="D33" s="226" t="s">
        <v>291</v>
      </c>
      <c r="E33" s="233" t="s">
        <v>272</v>
      </c>
      <c r="F33" s="233">
        <v>1950</v>
      </c>
      <c r="G33" s="233">
        <v>2012</v>
      </c>
      <c r="H33" s="233">
        <v>4</v>
      </c>
      <c r="I33" s="235">
        <v>441</v>
      </c>
      <c r="J33" s="235">
        <v>6830</v>
      </c>
      <c r="K33" s="235">
        <v>1283</v>
      </c>
      <c r="L33" s="233" t="s">
        <v>281</v>
      </c>
      <c r="M33" s="235" t="s">
        <v>292</v>
      </c>
      <c r="N33" s="233" t="s">
        <v>293</v>
      </c>
      <c r="O33" s="235" t="s">
        <v>294</v>
      </c>
      <c r="P33" s="233" t="s">
        <v>258</v>
      </c>
      <c r="Q33" s="235" t="s">
        <v>258</v>
      </c>
      <c r="R33" s="233" t="s">
        <v>258</v>
      </c>
      <c r="S33" s="235" t="s">
        <v>258</v>
      </c>
      <c r="T33" s="233" t="s">
        <v>361</v>
      </c>
      <c r="U33" s="233">
        <v>4</v>
      </c>
      <c r="V33" s="233">
        <v>12</v>
      </c>
      <c r="W33" s="233" t="s">
        <v>284</v>
      </c>
      <c r="X33" s="233" t="s">
        <v>258</v>
      </c>
      <c r="Y33" s="233" t="s">
        <v>258</v>
      </c>
      <c r="Z33" s="233" t="s">
        <v>258</v>
      </c>
      <c r="AA33" s="43">
        <v>260680</v>
      </c>
      <c r="AB33" s="43">
        <f>K33*500</f>
        <v>641500</v>
      </c>
      <c r="AC33" s="44">
        <v>1142575</v>
      </c>
      <c r="AD33" s="43" t="str">
        <f>IF(AB33&gt;AA33,"wartość odtworzeniowa","wartość księgowa brutto")</f>
        <v>wartość odtworzeniowa</v>
      </c>
      <c r="AE33" s="44">
        <v>835378</v>
      </c>
      <c r="AF33" s="44">
        <v>22000</v>
      </c>
      <c r="AG33" s="45"/>
      <c r="AH33" s="46"/>
      <c r="AI33" s="110">
        <f>ROUNDUP(DAYS360(AG33,AH33)/30,0)</f>
        <v>0</v>
      </c>
      <c r="AJ33" s="237">
        <v>2079743</v>
      </c>
      <c r="AK33" s="238" t="s">
        <v>261</v>
      </c>
      <c r="AL33" s="400"/>
      <c r="AM33" s="128"/>
      <c r="AN33" s="129"/>
    </row>
    <row r="34" spans="2:40" s="26" customFormat="1" ht="49.5" customHeight="1">
      <c r="B34" s="227">
        <v>21</v>
      </c>
      <c r="C34" s="228" t="s">
        <v>290</v>
      </c>
      <c r="D34" s="229" t="s">
        <v>291</v>
      </c>
      <c r="E34" s="234" t="s">
        <v>359</v>
      </c>
      <c r="F34" s="234">
        <v>1995</v>
      </c>
      <c r="G34" s="234">
        <v>2006</v>
      </c>
      <c r="H34" s="234">
        <v>2</v>
      </c>
      <c r="I34" s="236">
        <v>779</v>
      </c>
      <c r="J34" s="236">
        <v>2300</v>
      </c>
      <c r="K34" s="236">
        <v>820</v>
      </c>
      <c r="L34" s="234" t="s">
        <v>0</v>
      </c>
      <c r="M34" s="236" t="s">
        <v>292</v>
      </c>
      <c r="N34" s="234" t="s">
        <v>1</v>
      </c>
      <c r="O34" s="236" t="s">
        <v>360</v>
      </c>
      <c r="P34" s="234" t="s">
        <v>258</v>
      </c>
      <c r="Q34" s="236" t="s">
        <v>258</v>
      </c>
      <c r="R34" s="234" t="s">
        <v>258</v>
      </c>
      <c r="S34" s="236" t="s">
        <v>258</v>
      </c>
      <c r="T34" s="234" t="s">
        <v>259</v>
      </c>
      <c r="U34" s="234" t="s">
        <v>259</v>
      </c>
      <c r="V34" s="234">
        <v>2</v>
      </c>
      <c r="W34" s="234" t="s">
        <v>284</v>
      </c>
      <c r="X34" s="234" t="s">
        <v>258</v>
      </c>
      <c r="Y34" s="234" t="s">
        <v>258</v>
      </c>
      <c r="Z34" s="234" t="s">
        <v>258</v>
      </c>
      <c r="AA34" s="117">
        <v>357300</v>
      </c>
      <c r="AB34" s="117">
        <f>K34*500</f>
        <v>410000</v>
      </c>
      <c r="AC34" s="118">
        <f>IF(AB34&gt;AA34,AB34,AA34)</f>
        <v>410000</v>
      </c>
      <c r="AD34" s="117" t="str">
        <f>IF(AB34&gt;AA34,"wartość odtworzeniowa","wartość księgowa brutto")</f>
        <v>wartość odtworzeniowa</v>
      </c>
      <c r="AE34" s="118"/>
      <c r="AF34" s="118"/>
      <c r="AG34" s="119"/>
      <c r="AH34" s="120"/>
      <c r="AI34" s="121">
        <f>ROUNDUP(DAYS360(AG34,AH34)/30,0)</f>
        <v>0</v>
      </c>
      <c r="AJ34" s="239">
        <v>1575220</v>
      </c>
      <c r="AK34" s="240" t="s">
        <v>261</v>
      </c>
      <c r="AL34" s="122"/>
      <c r="AM34" s="122"/>
      <c r="AN34" s="130"/>
    </row>
    <row r="35" spans="2:40" s="26" customFormat="1" ht="49.5" customHeight="1" thickBot="1">
      <c r="B35" s="230">
        <v>22</v>
      </c>
      <c r="C35" s="228" t="s">
        <v>290</v>
      </c>
      <c r="D35" s="229" t="s">
        <v>291</v>
      </c>
      <c r="E35" s="27" t="s">
        <v>312</v>
      </c>
      <c r="F35" s="27">
        <v>2010</v>
      </c>
      <c r="G35" s="89"/>
      <c r="H35" s="89"/>
      <c r="I35" s="90"/>
      <c r="J35" s="90"/>
      <c r="K35" s="90"/>
      <c r="L35" s="89"/>
      <c r="M35" s="90"/>
      <c r="N35" s="89"/>
      <c r="O35" s="90"/>
      <c r="P35" s="89"/>
      <c r="Q35" s="90"/>
      <c r="R35" s="89"/>
      <c r="S35" s="90"/>
      <c r="T35" s="89"/>
      <c r="U35" s="89"/>
      <c r="V35" s="89"/>
      <c r="W35" s="89"/>
      <c r="X35" s="89"/>
      <c r="Y35" s="89"/>
      <c r="Z35" s="89"/>
      <c r="AA35" s="91"/>
      <c r="AB35" s="91"/>
      <c r="AC35" s="92"/>
      <c r="AD35" s="91"/>
      <c r="AE35" s="92"/>
      <c r="AF35" s="92"/>
      <c r="AG35" s="93"/>
      <c r="AH35" s="97"/>
      <c r="AI35" s="95"/>
      <c r="AJ35" s="241">
        <v>29093.85</v>
      </c>
      <c r="AK35" s="242" t="s">
        <v>269</v>
      </c>
      <c r="AL35" s="132"/>
      <c r="AM35" s="132"/>
      <c r="AN35" s="133"/>
    </row>
    <row r="36" spans="2:40" s="26" customFormat="1" ht="49.5" customHeight="1" thickBot="1">
      <c r="B36" s="231"/>
      <c r="C36" s="232" t="s">
        <v>290</v>
      </c>
      <c r="D36" s="232"/>
      <c r="E36" s="104"/>
      <c r="F36" s="104"/>
      <c r="G36" s="104"/>
      <c r="H36" s="104"/>
      <c r="I36" s="105"/>
      <c r="J36" s="105"/>
      <c r="K36" s="105"/>
      <c r="L36" s="104"/>
      <c r="M36" s="105"/>
      <c r="N36" s="104"/>
      <c r="O36" s="105"/>
      <c r="P36" s="104"/>
      <c r="Q36" s="105"/>
      <c r="R36" s="104"/>
      <c r="S36" s="105"/>
      <c r="T36" s="104"/>
      <c r="U36" s="104"/>
      <c r="V36" s="104"/>
      <c r="W36" s="104"/>
      <c r="X36" s="104"/>
      <c r="Y36" s="104"/>
      <c r="Z36" s="104"/>
      <c r="AA36" s="106"/>
      <c r="AB36" s="106"/>
      <c r="AC36" s="107">
        <f>SUM(AC33:AC34)</f>
        <v>1552575</v>
      </c>
      <c r="AD36" s="134"/>
      <c r="AE36" s="107">
        <f>SUM(AE33:AE34)</f>
        <v>835378</v>
      </c>
      <c r="AF36" s="107">
        <f>SUM(AF33:AF34)</f>
        <v>22000</v>
      </c>
      <c r="AG36" s="30">
        <v>42370</v>
      </c>
      <c r="AH36" s="31">
        <v>43100</v>
      </c>
      <c r="AI36" s="135"/>
      <c r="AJ36" s="243">
        <f>SUM(AJ33:AJ35)</f>
        <v>3684056.85</v>
      </c>
      <c r="AK36" s="136"/>
      <c r="AL36" s="244">
        <v>1019445.13</v>
      </c>
      <c r="AM36" s="244">
        <v>234589.84</v>
      </c>
      <c r="AN36" s="245">
        <v>3000</v>
      </c>
    </row>
    <row r="37" spans="2:40" s="26" customFormat="1" ht="49.5" customHeight="1" thickBot="1">
      <c r="B37" s="477">
        <v>23</v>
      </c>
      <c r="C37" s="29" t="s">
        <v>2</v>
      </c>
      <c r="D37" s="232" t="s">
        <v>3</v>
      </c>
      <c r="E37" s="247" t="s">
        <v>272</v>
      </c>
      <c r="F37" s="247">
        <v>2003</v>
      </c>
      <c r="G37" s="247">
        <v>2014</v>
      </c>
      <c r="H37" s="247">
        <v>2</v>
      </c>
      <c r="I37" s="248">
        <v>4132</v>
      </c>
      <c r="J37" s="248">
        <v>50181</v>
      </c>
      <c r="K37" s="248">
        <v>6239.6</v>
      </c>
      <c r="L37" s="247" t="s">
        <v>4</v>
      </c>
      <c r="M37" s="248" t="s">
        <v>362</v>
      </c>
      <c r="N37" s="247" t="s">
        <v>363</v>
      </c>
      <c r="O37" s="248" t="s">
        <v>5</v>
      </c>
      <c r="P37" s="247" t="s">
        <v>258</v>
      </c>
      <c r="Q37" s="248" t="s">
        <v>258</v>
      </c>
      <c r="R37" s="247" t="s">
        <v>259</v>
      </c>
      <c r="S37" s="248" t="s">
        <v>258</v>
      </c>
      <c r="T37" s="247" t="s">
        <v>259</v>
      </c>
      <c r="U37" s="247">
        <v>13</v>
      </c>
      <c r="V37" s="247">
        <v>31</v>
      </c>
      <c r="W37" s="247" t="s">
        <v>284</v>
      </c>
      <c r="X37" s="247" t="s">
        <v>258</v>
      </c>
      <c r="Y37" s="247" t="s">
        <v>258</v>
      </c>
      <c r="Z37" s="247" t="s">
        <v>258</v>
      </c>
      <c r="AA37" s="106">
        <v>3500000</v>
      </c>
      <c r="AB37" s="106">
        <f>K37*500</f>
        <v>3119800</v>
      </c>
      <c r="AC37" s="107">
        <v>11299400</v>
      </c>
      <c r="AD37" s="106" t="str">
        <f>IF(AB37&gt;AA37,"wartość odtworzeniowa","wartość księgowa brutto")</f>
        <v>wartość księgowa brutto</v>
      </c>
      <c r="AE37" s="107">
        <v>983880</v>
      </c>
      <c r="AF37" s="107">
        <v>10000</v>
      </c>
      <c r="AG37" s="30">
        <v>42370</v>
      </c>
      <c r="AH37" s="31">
        <v>43100</v>
      </c>
      <c r="AI37" s="114">
        <f>ROUNDUP(DAYS360(AG37,AH37)/30,0)</f>
        <v>24</v>
      </c>
      <c r="AJ37" s="249">
        <v>11421047.7</v>
      </c>
      <c r="AK37" s="250" t="s">
        <v>269</v>
      </c>
      <c r="AL37" s="251">
        <v>1660601.02</v>
      </c>
      <c r="AM37" s="251">
        <v>907193.13</v>
      </c>
      <c r="AN37" s="252">
        <v>5000</v>
      </c>
    </row>
    <row r="38" spans="2:40" s="26" customFormat="1" ht="49.5" customHeight="1">
      <c r="B38" s="25">
        <v>24</v>
      </c>
      <c r="C38" s="225" t="s">
        <v>7</v>
      </c>
      <c r="D38" s="226" t="s">
        <v>8</v>
      </c>
      <c r="E38" s="233" t="s">
        <v>9</v>
      </c>
      <c r="F38" s="233">
        <v>1970</v>
      </c>
      <c r="G38" s="233">
        <v>2006</v>
      </c>
      <c r="H38" s="233">
        <v>3</v>
      </c>
      <c r="I38" s="235">
        <v>1195</v>
      </c>
      <c r="J38" s="235">
        <v>10013</v>
      </c>
      <c r="K38" s="235">
        <v>2121.14</v>
      </c>
      <c r="L38" s="233" t="s">
        <v>281</v>
      </c>
      <c r="M38" s="235" t="s">
        <v>10</v>
      </c>
      <c r="N38" s="235" t="s">
        <v>10</v>
      </c>
      <c r="O38" s="235" t="s">
        <v>264</v>
      </c>
      <c r="P38" s="233" t="s">
        <v>258</v>
      </c>
      <c r="Q38" s="235" t="s">
        <v>258</v>
      </c>
      <c r="R38" s="233" t="s">
        <v>258</v>
      </c>
      <c r="S38" s="235" t="s">
        <v>258</v>
      </c>
      <c r="T38" s="233" t="s">
        <v>259</v>
      </c>
      <c r="U38" s="233">
        <v>4</v>
      </c>
      <c r="V38" s="233">
        <v>12</v>
      </c>
      <c r="W38" s="233" t="s">
        <v>11</v>
      </c>
      <c r="X38" s="233" t="s">
        <v>258</v>
      </c>
      <c r="Y38" s="233" t="s">
        <v>258</v>
      </c>
      <c r="Z38" s="233" t="s">
        <v>258</v>
      </c>
      <c r="AA38" s="277">
        <v>472272.58</v>
      </c>
      <c r="AB38" s="277">
        <f>K38*500</f>
        <v>1060570</v>
      </c>
      <c r="AC38" s="278">
        <v>1801797</v>
      </c>
      <c r="AD38" s="277" t="s">
        <v>269</v>
      </c>
      <c r="AE38" s="278"/>
      <c r="AF38" s="278"/>
      <c r="AG38" s="279"/>
      <c r="AH38" s="280"/>
      <c r="AI38" s="357">
        <f>ROUNDUP(DAYS360(AG38,AH38)/30,0)</f>
        <v>0</v>
      </c>
      <c r="AJ38" s="281">
        <v>3851990.24</v>
      </c>
      <c r="AK38" s="352" t="s">
        <v>261</v>
      </c>
      <c r="AL38" s="48"/>
      <c r="AM38" s="48"/>
      <c r="AN38" s="50"/>
    </row>
    <row r="39" spans="2:40" s="26" customFormat="1" ht="49.5" customHeight="1">
      <c r="B39" s="474">
        <v>25</v>
      </c>
      <c r="C39" s="253" t="s">
        <v>7</v>
      </c>
      <c r="D39" s="226" t="s">
        <v>12</v>
      </c>
      <c r="E39" s="262" t="s">
        <v>13</v>
      </c>
      <c r="F39" s="262">
        <v>1970</v>
      </c>
      <c r="G39" s="262">
        <v>2006</v>
      </c>
      <c r="H39" s="262">
        <v>4</v>
      </c>
      <c r="I39" s="263">
        <v>1729.67</v>
      </c>
      <c r="J39" s="263">
        <v>19383.39</v>
      </c>
      <c r="K39" s="263">
        <v>2990.05</v>
      </c>
      <c r="L39" s="262" t="s">
        <v>281</v>
      </c>
      <c r="M39" s="263" t="s">
        <v>10</v>
      </c>
      <c r="N39" s="263" t="s">
        <v>10</v>
      </c>
      <c r="O39" s="263" t="s">
        <v>264</v>
      </c>
      <c r="P39" s="262" t="s">
        <v>258</v>
      </c>
      <c r="Q39" s="263" t="s">
        <v>258</v>
      </c>
      <c r="R39" s="262" t="s">
        <v>258</v>
      </c>
      <c r="S39" s="263" t="s">
        <v>258</v>
      </c>
      <c r="T39" s="262" t="s">
        <v>259</v>
      </c>
      <c r="U39" s="262">
        <v>9</v>
      </c>
      <c r="V39" s="262">
        <v>11</v>
      </c>
      <c r="W39" s="262" t="s">
        <v>11</v>
      </c>
      <c r="X39" s="262" t="s">
        <v>258</v>
      </c>
      <c r="Y39" s="262" t="s">
        <v>258</v>
      </c>
      <c r="Z39" s="262" t="s">
        <v>258</v>
      </c>
      <c r="AA39" s="270">
        <v>832994.76</v>
      </c>
      <c r="AB39" s="270">
        <f>K39*500</f>
        <v>1495025</v>
      </c>
      <c r="AC39" s="271">
        <v>2162519</v>
      </c>
      <c r="AD39" s="270" t="s">
        <v>269</v>
      </c>
      <c r="AE39" s="271"/>
      <c r="AF39" s="271"/>
      <c r="AG39" s="272"/>
      <c r="AH39" s="273"/>
      <c r="AI39" s="306">
        <f>ROUNDUP(DAYS360(AG39,AH39)/30,0)</f>
        <v>0</v>
      </c>
      <c r="AJ39" s="268">
        <v>5241557.65</v>
      </c>
      <c r="AK39" s="358" t="s">
        <v>261</v>
      </c>
      <c r="AL39" s="268"/>
      <c r="AM39" s="268"/>
      <c r="AN39" s="60"/>
    </row>
    <row r="40" spans="2:40" s="26" customFormat="1" ht="49.5" customHeight="1">
      <c r="B40" s="448">
        <v>26</v>
      </c>
      <c r="C40" s="253" t="s">
        <v>7</v>
      </c>
      <c r="D40" s="226" t="s">
        <v>12</v>
      </c>
      <c r="E40" s="322" t="s">
        <v>393</v>
      </c>
      <c r="F40" s="322">
        <v>1970</v>
      </c>
      <c r="G40" s="322">
        <v>2006</v>
      </c>
      <c r="H40" s="322"/>
      <c r="I40" s="321"/>
      <c r="J40" s="321"/>
      <c r="K40" s="321"/>
      <c r="L40" s="322"/>
      <c r="M40" s="321"/>
      <c r="N40" s="321"/>
      <c r="O40" s="321"/>
      <c r="P40" s="322"/>
      <c r="Q40" s="321"/>
      <c r="R40" s="322"/>
      <c r="S40" s="321"/>
      <c r="T40" s="322"/>
      <c r="U40" s="322"/>
      <c r="V40" s="322"/>
      <c r="W40" s="322"/>
      <c r="X40" s="322"/>
      <c r="Y40" s="322"/>
      <c r="Z40" s="322"/>
      <c r="AA40" s="274"/>
      <c r="AB40" s="274"/>
      <c r="AC40" s="275"/>
      <c r="AD40" s="274"/>
      <c r="AE40" s="275"/>
      <c r="AF40" s="275"/>
      <c r="AG40" s="359"/>
      <c r="AH40" s="360"/>
      <c r="AI40" s="361"/>
      <c r="AJ40" s="269">
        <v>199543.15</v>
      </c>
      <c r="AK40" s="269" t="s">
        <v>269</v>
      </c>
      <c r="AL40" s="340"/>
      <c r="AM40" s="340"/>
      <c r="AN40" s="69"/>
    </row>
    <row r="41" spans="2:40" s="26" customFormat="1" ht="49.5" customHeight="1">
      <c r="B41" s="227">
        <v>27</v>
      </c>
      <c r="C41" s="253" t="s">
        <v>7</v>
      </c>
      <c r="D41" s="226" t="s">
        <v>12</v>
      </c>
      <c r="E41" s="234" t="s">
        <v>391</v>
      </c>
      <c r="F41" s="234">
        <v>2009</v>
      </c>
      <c r="G41" s="70"/>
      <c r="H41" s="70"/>
      <c r="I41" s="116"/>
      <c r="J41" s="116"/>
      <c r="K41" s="116"/>
      <c r="L41" s="70"/>
      <c r="M41" s="116"/>
      <c r="N41" s="116"/>
      <c r="O41" s="116"/>
      <c r="P41" s="70"/>
      <c r="Q41" s="116"/>
      <c r="R41" s="70"/>
      <c r="S41" s="116"/>
      <c r="T41" s="70"/>
      <c r="U41" s="70"/>
      <c r="V41" s="70"/>
      <c r="W41" s="70"/>
      <c r="X41" s="70"/>
      <c r="Y41" s="70"/>
      <c r="Z41" s="70"/>
      <c r="AA41" s="117"/>
      <c r="AB41" s="117"/>
      <c r="AC41" s="118"/>
      <c r="AD41" s="117"/>
      <c r="AE41" s="118"/>
      <c r="AF41" s="118"/>
      <c r="AG41" s="119"/>
      <c r="AH41" s="120"/>
      <c r="AI41" s="121"/>
      <c r="AJ41" s="240">
        <v>1065163.17</v>
      </c>
      <c r="AK41" s="240" t="s">
        <v>269</v>
      </c>
      <c r="AL41" s="122"/>
      <c r="AM41" s="122"/>
      <c r="AN41" s="123"/>
    </row>
    <row r="42" spans="2:40" s="26" customFormat="1" ht="49.5" customHeight="1" thickBot="1">
      <c r="B42" s="230">
        <v>28</v>
      </c>
      <c r="C42" s="253" t="s">
        <v>7</v>
      </c>
      <c r="D42" s="226" t="s">
        <v>305</v>
      </c>
      <c r="E42" s="27" t="s">
        <v>392</v>
      </c>
      <c r="F42" s="27">
        <v>2009</v>
      </c>
      <c r="G42" s="89"/>
      <c r="H42" s="89"/>
      <c r="I42" s="90"/>
      <c r="J42" s="90"/>
      <c r="K42" s="90"/>
      <c r="L42" s="89"/>
      <c r="M42" s="90"/>
      <c r="N42" s="90"/>
      <c r="O42" s="90"/>
      <c r="P42" s="89"/>
      <c r="Q42" s="90"/>
      <c r="R42" s="89"/>
      <c r="S42" s="90"/>
      <c r="T42" s="89"/>
      <c r="U42" s="89"/>
      <c r="V42" s="89"/>
      <c r="W42" s="89"/>
      <c r="X42" s="89"/>
      <c r="Y42" s="89"/>
      <c r="Z42" s="89"/>
      <c r="AA42" s="91"/>
      <c r="AB42" s="91"/>
      <c r="AC42" s="92"/>
      <c r="AD42" s="91"/>
      <c r="AE42" s="92"/>
      <c r="AF42" s="92"/>
      <c r="AG42" s="93"/>
      <c r="AH42" s="94"/>
      <c r="AI42" s="95"/>
      <c r="AJ42" s="13">
        <v>1118877.35</v>
      </c>
      <c r="AK42" s="13" t="s">
        <v>269</v>
      </c>
      <c r="AL42" s="125"/>
      <c r="AM42" s="125"/>
      <c r="AN42" s="126"/>
    </row>
    <row r="43" spans="2:40" s="26" customFormat="1" ht="49.5" customHeight="1" thickBot="1">
      <c r="B43" s="100"/>
      <c r="C43" s="29" t="s">
        <v>7</v>
      </c>
      <c r="D43" s="102"/>
      <c r="E43" s="104"/>
      <c r="F43" s="104"/>
      <c r="G43" s="104"/>
      <c r="H43" s="104"/>
      <c r="I43" s="105"/>
      <c r="J43" s="105"/>
      <c r="K43" s="105"/>
      <c r="L43" s="104"/>
      <c r="M43" s="105"/>
      <c r="N43" s="105"/>
      <c r="O43" s="105"/>
      <c r="P43" s="104"/>
      <c r="Q43" s="105"/>
      <c r="R43" s="104"/>
      <c r="S43" s="105"/>
      <c r="T43" s="104"/>
      <c r="U43" s="104"/>
      <c r="V43" s="104"/>
      <c r="W43" s="104"/>
      <c r="X43" s="104"/>
      <c r="Y43" s="104"/>
      <c r="Z43" s="104"/>
      <c r="AA43" s="106">
        <f>SUM(AA38:AA39)</f>
        <v>1305267.34</v>
      </c>
      <c r="AB43" s="106">
        <f>SUM(AB38:AB39)</f>
        <v>2555595</v>
      </c>
      <c r="AC43" s="107">
        <f>SUM(AC38:AC39)</f>
        <v>3964316</v>
      </c>
      <c r="AD43" s="106"/>
      <c r="AE43" s="107">
        <v>799988</v>
      </c>
      <c r="AF43" s="107">
        <v>10000</v>
      </c>
      <c r="AG43" s="30">
        <v>42370</v>
      </c>
      <c r="AH43" s="31">
        <v>43100</v>
      </c>
      <c r="AI43" s="114">
        <f aca="true" t="shared" si="0" ref="AI43:AI52">ROUNDUP(DAYS360(AG43,AH43)/30,0)</f>
        <v>24</v>
      </c>
      <c r="AJ43" s="286">
        <f>SUM(AJ38:AJ42)</f>
        <v>11477131.56</v>
      </c>
      <c r="AK43" s="127"/>
      <c r="AL43" s="260">
        <v>968391.24</v>
      </c>
      <c r="AM43" s="260">
        <v>0</v>
      </c>
      <c r="AN43" s="261">
        <v>12500</v>
      </c>
    </row>
    <row r="44" spans="2:40" s="26" customFormat="1" ht="49.5" customHeight="1">
      <c r="B44" s="25">
        <v>29</v>
      </c>
      <c r="C44" s="225" t="s">
        <v>14</v>
      </c>
      <c r="D44" s="226" t="s">
        <v>15</v>
      </c>
      <c r="E44" s="233" t="s">
        <v>16</v>
      </c>
      <c r="F44" s="233">
        <v>1989</v>
      </c>
      <c r="G44" s="233" t="s">
        <v>275</v>
      </c>
      <c r="H44" s="233">
        <v>3</v>
      </c>
      <c r="I44" s="235">
        <v>422</v>
      </c>
      <c r="J44" s="235">
        <v>4482</v>
      </c>
      <c r="K44" s="235">
        <v>1026</v>
      </c>
      <c r="L44" s="233" t="s">
        <v>17</v>
      </c>
      <c r="M44" s="235" t="s">
        <v>18</v>
      </c>
      <c r="N44" s="233" t="s">
        <v>19</v>
      </c>
      <c r="O44" s="235" t="s">
        <v>264</v>
      </c>
      <c r="P44" s="233" t="s">
        <v>258</v>
      </c>
      <c r="Q44" s="235" t="s">
        <v>258</v>
      </c>
      <c r="R44" s="233" t="s">
        <v>259</v>
      </c>
      <c r="S44" s="235" t="s">
        <v>258</v>
      </c>
      <c r="T44" s="233" t="s">
        <v>275</v>
      </c>
      <c r="U44" s="233">
        <v>0</v>
      </c>
      <c r="V44" s="233">
        <v>5</v>
      </c>
      <c r="W44" s="233" t="s">
        <v>20</v>
      </c>
      <c r="X44" s="233" t="s">
        <v>275</v>
      </c>
      <c r="Y44" s="233" t="s">
        <v>275</v>
      </c>
      <c r="Z44" s="233" t="s">
        <v>258</v>
      </c>
      <c r="AA44" s="43">
        <v>98176.06</v>
      </c>
      <c r="AB44" s="43">
        <f aca="true" t="shared" si="1" ref="AB44:AB52">K44*500</f>
        <v>513000</v>
      </c>
      <c r="AC44" s="44">
        <v>1357709.59</v>
      </c>
      <c r="AD44" s="43" t="str">
        <f aca="true" t="shared" si="2" ref="AD44:AD52">IF(AB44&gt;AA44,"wartość odtworzeniowa","wartość księgowa brutto")</f>
        <v>wartość odtworzeniowa</v>
      </c>
      <c r="AE44" s="44">
        <v>200000</v>
      </c>
      <c r="AF44" s="44">
        <v>10000</v>
      </c>
      <c r="AG44" s="45"/>
      <c r="AH44" s="46"/>
      <c r="AI44" s="110">
        <f t="shared" si="0"/>
        <v>0</v>
      </c>
      <c r="AJ44" s="237">
        <v>2045128.53</v>
      </c>
      <c r="AK44" s="238" t="s">
        <v>269</v>
      </c>
      <c r="AL44" s="128"/>
      <c r="AM44" s="128"/>
      <c r="AN44" s="129"/>
    </row>
    <row r="45" spans="2:40" s="26" customFormat="1" ht="49.5" customHeight="1">
      <c r="B45" s="474">
        <v>30</v>
      </c>
      <c r="C45" s="253" t="s">
        <v>14</v>
      </c>
      <c r="D45" s="256" t="s">
        <v>15</v>
      </c>
      <c r="E45" s="262" t="s">
        <v>21</v>
      </c>
      <c r="F45" s="262">
        <v>1971</v>
      </c>
      <c r="G45" s="262" t="s">
        <v>275</v>
      </c>
      <c r="H45" s="262">
        <v>1</v>
      </c>
      <c r="I45" s="263">
        <v>75.38</v>
      </c>
      <c r="J45" s="263">
        <v>394.4</v>
      </c>
      <c r="K45" s="263">
        <v>108.08</v>
      </c>
      <c r="L45" s="262" t="s">
        <v>17</v>
      </c>
      <c r="M45" s="263" t="s">
        <v>22</v>
      </c>
      <c r="N45" s="262" t="s">
        <v>23</v>
      </c>
      <c r="O45" s="263" t="s">
        <v>264</v>
      </c>
      <c r="P45" s="262" t="s">
        <v>258</v>
      </c>
      <c r="Q45" s="263" t="s">
        <v>258</v>
      </c>
      <c r="R45" s="262" t="s">
        <v>259</v>
      </c>
      <c r="S45" s="263" t="s">
        <v>258</v>
      </c>
      <c r="T45" s="262" t="s">
        <v>275</v>
      </c>
      <c r="U45" s="262">
        <v>0</v>
      </c>
      <c r="V45" s="262">
        <v>1</v>
      </c>
      <c r="W45" s="262" t="s">
        <v>20</v>
      </c>
      <c r="X45" s="262" t="s">
        <v>275</v>
      </c>
      <c r="Y45" s="262" t="s">
        <v>275</v>
      </c>
      <c r="Z45" s="262" t="s">
        <v>275</v>
      </c>
      <c r="AA45" s="555">
        <v>78066.21</v>
      </c>
      <c r="AB45" s="55">
        <f t="shared" si="1"/>
        <v>54040</v>
      </c>
      <c r="AC45" s="56">
        <v>191447.08</v>
      </c>
      <c r="AD45" s="55" t="str">
        <f t="shared" si="2"/>
        <v>wartość księgowa brutto</v>
      </c>
      <c r="AE45" s="56"/>
      <c r="AF45" s="56"/>
      <c r="AG45" s="57"/>
      <c r="AH45" s="58"/>
      <c r="AI45" s="47">
        <f t="shared" si="0"/>
        <v>0</v>
      </c>
      <c r="AJ45" s="366">
        <v>198975.28</v>
      </c>
      <c r="AK45" s="358" t="s">
        <v>261</v>
      </c>
      <c r="AL45" s="59"/>
      <c r="AM45" s="59"/>
      <c r="AN45" s="140"/>
    </row>
    <row r="46" spans="2:40" s="26" customFormat="1" ht="49.5" customHeight="1">
      <c r="B46" s="474">
        <v>31</v>
      </c>
      <c r="C46" s="253" t="s">
        <v>14</v>
      </c>
      <c r="D46" s="256" t="s">
        <v>15</v>
      </c>
      <c r="E46" s="262" t="s">
        <v>24</v>
      </c>
      <c r="F46" s="262">
        <v>1971</v>
      </c>
      <c r="G46" s="262" t="s">
        <v>25</v>
      </c>
      <c r="H46" s="262">
        <v>3</v>
      </c>
      <c r="I46" s="263">
        <v>365.4</v>
      </c>
      <c r="J46" s="263">
        <v>3377</v>
      </c>
      <c r="K46" s="263">
        <v>712</v>
      </c>
      <c r="L46" s="262" t="s">
        <v>17</v>
      </c>
      <c r="M46" s="263" t="s">
        <v>278</v>
      </c>
      <c r="N46" s="262" t="s">
        <v>26</v>
      </c>
      <c r="O46" s="263" t="s">
        <v>264</v>
      </c>
      <c r="P46" s="262" t="s">
        <v>258</v>
      </c>
      <c r="Q46" s="263" t="s">
        <v>258</v>
      </c>
      <c r="R46" s="262" t="s">
        <v>259</v>
      </c>
      <c r="S46" s="263" t="s">
        <v>258</v>
      </c>
      <c r="T46" s="262" t="s">
        <v>275</v>
      </c>
      <c r="U46" s="262">
        <v>0</v>
      </c>
      <c r="V46" s="262">
        <v>2</v>
      </c>
      <c r="W46" s="262" t="s">
        <v>20</v>
      </c>
      <c r="X46" s="262" t="s">
        <v>275</v>
      </c>
      <c r="Y46" s="262" t="s">
        <v>275</v>
      </c>
      <c r="Z46" s="262" t="s">
        <v>275</v>
      </c>
      <c r="AA46" s="555"/>
      <c r="AB46" s="55">
        <f t="shared" si="1"/>
        <v>356000</v>
      </c>
      <c r="AC46" s="56">
        <v>235569.97</v>
      </c>
      <c r="AD46" s="55" t="str">
        <f t="shared" si="2"/>
        <v>wartość odtworzeniowa</v>
      </c>
      <c r="AE46" s="56"/>
      <c r="AF46" s="56"/>
      <c r="AG46" s="57"/>
      <c r="AH46" s="58"/>
      <c r="AI46" s="47">
        <f t="shared" si="0"/>
        <v>0</v>
      </c>
      <c r="AJ46" s="366">
        <v>1248136</v>
      </c>
      <c r="AK46" s="358" t="s">
        <v>261</v>
      </c>
      <c r="AL46" s="59"/>
      <c r="AM46" s="59"/>
      <c r="AN46" s="140"/>
    </row>
    <row r="47" spans="2:40" s="26" customFormat="1" ht="49.5" customHeight="1">
      <c r="B47" s="474">
        <v>32</v>
      </c>
      <c r="C47" s="253" t="s">
        <v>14</v>
      </c>
      <c r="D47" s="256" t="s">
        <v>15</v>
      </c>
      <c r="E47" s="262" t="s">
        <v>27</v>
      </c>
      <c r="F47" s="262">
        <v>1971</v>
      </c>
      <c r="G47" s="262" t="s">
        <v>28</v>
      </c>
      <c r="H47" s="262">
        <v>2</v>
      </c>
      <c r="I47" s="263">
        <v>226</v>
      </c>
      <c r="J47" s="263">
        <v>1242</v>
      </c>
      <c r="K47" s="263">
        <v>333.83</v>
      </c>
      <c r="L47" s="262" t="s">
        <v>17</v>
      </c>
      <c r="M47" s="263" t="s">
        <v>18</v>
      </c>
      <c r="N47" s="262" t="s">
        <v>29</v>
      </c>
      <c r="O47" s="263" t="s">
        <v>264</v>
      </c>
      <c r="P47" s="262" t="s">
        <v>258</v>
      </c>
      <c r="Q47" s="263" t="s">
        <v>258</v>
      </c>
      <c r="R47" s="262" t="s">
        <v>259</v>
      </c>
      <c r="S47" s="263" t="s">
        <v>258</v>
      </c>
      <c r="T47" s="262" t="s">
        <v>275</v>
      </c>
      <c r="U47" s="262" t="s">
        <v>275</v>
      </c>
      <c r="V47" s="262">
        <v>1</v>
      </c>
      <c r="W47" s="262" t="s">
        <v>20</v>
      </c>
      <c r="X47" s="262" t="s">
        <v>275</v>
      </c>
      <c r="Y47" s="262" t="s">
        <v>275</v>
      </c>
      <c r="Z47" s="262" t="s">
        <v>275</v>
      </c>
      <c r="AA47" s="555"/>
      <c r="AB47" s="55">
        <f t="shared" si="1"/>
        <v>166915</v>
      </c>
      <c r="AC47" s="56">
        <v>154169.32</v>
      </c>
      <c r="AD47" s="55" t="str">
        <f t="shared" si="2"/>
        <v>wartość odtworzeniowa</v>
      </c>
      <c r="AE47" s="56"/>
      <c r="AF47" s="56"/>
      <c r="AG47" s="57"/>
      <c r="AH47" s="58"/>
      <c r="AI47" s="47">
        <f t="shared" si="0"/>
        <v>0</v>
      </c>
      <c r="AJ47" s="366">
        <v>585203.99</v>
      </c>
      <c r="AK47" s="358" t="s">
        <v>261</v>
      </c>
      <c r="AL47" s="59"/>
      <c r="AM47" s="59"/>
      <c r="AN47" s="140"/>
    </row>
    <row r="48" spans="2:40" s="26" customFormat="1" ht="49.5" customHeight="1">
      <c r="B48" s="474">
        <v>33</v>
      </c>
      <c r="C48" s="253" t="s">
        <v>14</v>
      </c>
      <c r="D48" s="256" t="s">
        <v>15</v>
      </c>
      <c r="E48" s="262" t="s">
        <v>412</v>
      </c>
      <c r="F48" s="262">
        <v>1830</v>
      </c>
      <c r="G48" s="262" t="s">
        <v>30</v>
      </c>
      <c r="H48" s="262">
        <v>3</v>
      </c>
      <c r="I48" s="263">
        <v>396.11</v>
      </c>
      <c r="J48" s="263">
        <v>3717.36</v>
      </c>
      <c r="K48" s="263">
        <v>586</v>
      </c>
      <c r="L48" s="262" t="s">
        <v>17</v>
      </c>
      <c r="M48" s="263" t="s">
        <v>18</v>
      </c>
      <c r="N48" s="262" t="s">
        <v>273</v>
      </c>
      <c r="O48" s="263" t="s">
        <v>264</v>
      </c>
      <c r="P48" s="262" t="s">
        <v>258</v>
      </c>
      <c r="Q48" s="263" t="s">
        <v>258</v>
      </c>
      <c r="R48" s="262" t="s">
        <v>259</v>
      </c>
      <c r="S48" s="263" t="s">
        <v>258</v>
      </c>
      <c r="T48" s="262" t="s">
        <v>275</v>
      </c>
      <c r="U48" s="262">
        <v>0</v>
      </c>
      <c r="V48" s="262">
        <v>2</v>
      </c>
      <c r="W48" s="262" t="s">
        <v>20</v>
      </c>
      <c r="X48" s="262" t="s">
        <v>275</v>
      </c>
      <c r="Y48" s="262" t="s">
        <v>275</v>
      </c>
      <c r="Z48" s="262" t="s">
        <v>258</v>
      </c>
      <c r="AA48" s="270"/>
      <c r="AB48" s="270">
        <f t="shared" si="1"/>
        <v>293000</v>
      </c>
      <c r="AC48" s="271">
        <v>509802.1</v>
      </c>
      <c r="AD48" s="270" t="str">
        <f t="shared" si="2"/>
        <v>wartość odtworzeniowa</v>
      </c>
      <c r="AE48" s="271"/>
      <c r="AF48" s="271"/>
      <c r="AG48" s="272"/>
      <c r="AH48" s="273"/>
      <c r="AI48" s="306">
        <f t="shared" si="0"/>
        <v>0</v>
      </c>
      <c r="AJ48" s="366">
        <v>1356004</v>
      </c>
      <c r="AK48" s="358" t="s">
        <v>261</v>
      </c>
      <c r="AL48" s="59"/>
      <c r="AM48" s="59"/>
      <c r="AN48" s="140"/>
    </row>
    <row r="49" spans="2:40" s="26" customFormat="1" ht="49.5" customHeight="1">
      <c r="B49" s="474">
        <v>34</v>
      </c>
      <c r="C49" s="253" t="s">
        <v>14</v>
      </c>
      <c r="D49" s="256" t="s">
        <v>15</v>
      </c>
      <c r="E49" s="262" t="s">
        <v>31</v>
      </c>
      <c r="F49" s="262">
        <v>1971</v>
      </c>
      <c r="G49" s="262">
        <v>2003</v>
      </c>
      <c r="H49" s="262">
        <v>1</v>
      </c>
      <c r="I49" s="263">
        <v>185</v>
      </c>
      <c r="J49" s="263">
        <v>167</v>
      </c>
      <c r="K49" s="263">
        <v>730</v>
      </c>
      <c r="L49" s="262" t="s">
        <v>17</v>
      </c>
      <c r="M49" s="263" t="s">
        <v>32</v>
      </c>
      <c r="N49" s="262" t="s">
        <v>33</v>
      </c>
      <c r="O49" s="263" t="s">
        <v>264</v>
      </c>
      <c r="P49" s="262" t="s">
        <v>258</v>
      </c>
      <c r="Q49" s="263" t="s">
        <v>258</v>
      </c>
      <c r="R49" s="262" t="s">
        <v>259</v>
      </c>
      <c r="S49" s="263" t="s">
        <v>258</v>
      </c>
      <c r="T49" s="262" t="s">
        <v>275</v>
      </c>
      <c r="U49" s="262">
        <v>0</v>
      </c>
      <c r="V49" s="262">
        <v>1</v>
      </c>
      <c r="W49" s="262" t="s">
        <v>20</v>
      </c>
      <c r="X49" s="262" t="s">
        <v>275</v>
      </c>
      <c r="Y49" s="262" t="s">
        <v>275</v>
      </c>
      <c r="Z49" s="262" t="s">
        <v>275</v>
      </c>
      <c r="AA49" s="55">
        <v>47468.23</v>
      </c>
      <c r="AB49" s="55">
        <f t="shared" si="1"/>
        <v>365000</v>
      </c>
      <c r="AC49" s="56">
        <v>131034.97</v>
      </c>
      <c r="AD49" s="55" t="str">
        <f t="shared" si="2"/>
        <v>wartość odtworzeniowa</v>
      </c>
      <c r="AE49" s="56"/>
      <c r="AF49" s="56"/>
      <c r="AG49" s="57"/>
      <c r="AH49" s="58"/>
      <c r="AI49" s="47">
        <f t="shared" si="0"/>
        <v>0</v>
      </c>
      <c r="AJ49" s="366">
        <v>1343930</v>
      </c>
      <c r="AK49" s="358" t="s">
        <v>261</v>
      </c>
      <c r="AL49" s="59"/>
      <c r="AM49" s="59"/>
      <c r="AN49" s="140"/>
    </row>
    <row r="50" spans="2:40" s="26" customFormat="1" ht="49.5" customHeight="1">
      <c r="B50" s="474">
        <v>35</v>
      </c>
      <c r="C50" s="253" t="s">
        <v>14</v>
      </c>
      <c r="D50" s="256" t="s">
        <v>15</v>
      </c>
      <c r="E50" s="262" t="s">
        <v>34</v>
      </c>
      <c r="F50" s="262">
        <v>1971</v>
      </c>
      <c r="G50" s="262">
        <v>2003</v>
      </c>
      <c r="H50" s="262">
        <v>1</v>
      </c>
      <c r="I50" s="263">
        <v>157.3</v>
      </c>
      <c r="J50" s="263">
        <v>573.5</v>
      </c>
      <c r="K50" s="263">
        <v>134.78</v>
      </c>
      <c r="L50" s="262" t="s">
        <v>17</v>
      </c>
      <c r="M50" s="263" t="s">
        <v>35</v>
      </c>
      <c r="N50" s="262" t="s">
        <v>33</v>
      </c>
      <c r="O50" s="263" t="s">
        <v>264</v>
      </c>
      <c r="P50" s="262" t="s">
        <v>258</v>
      </c>
      <c r="Q50" s="263" t="s">
        <v>258</v>
      </c>
      <c r="R50" s="262" t="s">
        <v>259</v>
      </c>
      <c r="S50" s="263" t="s">
        <v>258</v>
      </c>
      <c r="T50" s="262" t="s">
        <v>275</v>
      </c>
      <c r="U50" s="262">
        <v>0</v>
      </c>
      <c r="V50" s="262">
        <v>1</v>
      </c>
      <c r="W50" s="262" t="s">
        <v>20</v>
      </c>
      <c r="X50" s="262" t="s">
        <v>275</v>
      </c>
      <c r="Y50" s="262" t="s">
        <v>275</v>
      </c>
      <c r="Z50" s="262" t="s">
        <v>275</v>
      </c>
      <c r="AA50" s="55">
        <v>29516.38</v>
      </c>
      <c r="AB50" s="55">
        <f t="shared" si="1"/>
        <v>67390</v>
      </c>
      <c r="AC50" s="56">
        <v>91640.54</v>
      </c>
      <c r="AD50" s="55" t="str">
        <f t="shared" si="2"/>
        <v>wartość odtworzeniowa</v>
      </c>
      <c r="AE50" s="56"/>
      <c r="AF50" s="56"/>
      <c r="AG50" s="57"/>
      <c r="AH50" s="58"/>
      <c r="AI50" s="47">
        <f t="shared" si="0"/>
        <v>0</v>
      </c>
      <c r="AJ50" s="366">
        <v>248129.98</v>
      </c>
      <c r="AK50" s="358" t="s">
        <v>261</v>
      </c>
      <c r="AL50" s="59"/>
      <c r="AM50" s="59"/>
      <c r="AN50" s="140"/>
    </row>
    <row r="51" spans="2:40" s="26" customFormat="1" ht="49.5" customHeight="1">
      <c r="B51" s="474">
        <v>36</v>
      </c>
      <c r="C51" s="253" t="s">
        <v>14</v>
      </c>
      <c r="D51" s="256" t="s">
        <v>36</v>
      </c>
      <c r="E51" s="262" t="s">
        <v>16</v>
      </c>
      <c r="F51" s="262">
        <v>1833</v>
      </c>
      <c r="G51" s="262">
        <v>1970</v>
      </c>
      <c r="H51" s="262">
        <v>3</v>
      </c>
      <c r="I51" s="263">
        <v>323</v>
      </c>
      <c r="J51" s="263">
        <v>2378</v>
      </c>
      <c r="K51" s="263">
        <v>578</v>
      </c>
      <c r="L51" s="262" t="s">
        <v>17</v>
      </c>
      <c r="M51" s="263" t="s">
        <v>18</v>
      </c>
      <c r="N51" s="262" t="s">
        <v>273</v>
      </c>
      <c r="O51" s="263" t="s">
        <v>294</v>
      </c>
      <c r="P51" s="262" t="s">
        <v>258</v>
      </c>
      <c r="Q51" s="263" t="s">
        <v>258</v>
      </c>
      <c r="R51" s="262" t="s">
        <v>259</v>
      </c>
      <c r="S51" s="263" t="s">
        <v>258</v>
      </c>
      <c r="T51" s="262" t="s">
        <v>275</v>
      </c>
      <c r="U51" s="262">
        <v>1</v>
      </c>
      <c r="V51" s="262">
        <v>3</v>
      </c>
      <c r="W51" s="262" t="s">
        <v>284</v>
      </c>
      <c r="X51" s="262" t="s">
        <v>259</v>
      </c>
      <c r="Y51" s="262" t="s">
        <v>258</v>
      </c>
      <c r="Z51" s="262" t="s">
        <v>259</v>
      </c>
      <c r="AA51" s="55">
        <v>1156000</v>
      </c>
      <c r="AB51" s="55">
        <f t="shared" si="1"/>
        <v>289000</v>
      </c>
      <c r="AC51" s="56">
        <v>1559204.82</v>
      </c>
      <c r="AD51" s="55" t="str">
        <f t="shared" si="2"/>
        <v>wartość księgowa brutto</v>
      </c>
      <c r="AE51" s="56"/>
      <c r="AF51" s="56"/>
      <c r="AG51" s="57"/>
      <c r="AH51" s="58"/>
      <c r="AI51" s="47">
        <f t="shared" si="0"/>
        <v>0</v>
      </c>
      <c r="AJ51" s="366">
        <v>1559204.82</v>
      </c>
      <c r="AK51" s="358" t="s">
        <v>269</v>
      </c>
      <c r="AL51" s="59"/>
      <c r="AM51" s="59"/>
      <c r="AN51" s="140"/>
    </row>
    <row r="52" spans="2:40" s="26" customFormat="1" ht="49.5" customHeight="1">
      <c r="B52" s="474">
        <v>37</v>
      </c>
      <c r="C52" s="253" t="s">
        <v>14</v>
      </c>
      <c r="D52" s="256" t="s">
        <v>36</v>
      </c>
      <c r="E52" s="262" t="s">
        <v>37</v>
      </c>
      <c r="F52" s="262">
        <v>1984</v>
      </c>
      <c r="G52" s="262" t="s">
        <v>275</v>
      </c>
      <c r="H52" s="262">
        <v>1</v>
      </c>
      <c r="I52" s="263">
        <v>57</v>
      </c>
      <c r="J52" s="263">
        <v>171</v>
      </c>
      <c r="K52" s="263">
        <v>54</v>
      </c>
      <c r="L52" s="262" t="s">
        <v>38</v>
      </c>
      <c r="M52" s="263" t="s">
        <v>273</v>
      </c>
      <c r="N52" s="262" t="s">
        <v>273</v>
      </c>
      <c r="O52" s="263" t="s">
        <v>264</v>
      </c>
      <c r="P52" s="262" t="s">
        <v>258</v>
      </c>
      <c r="Q52" s="263" t="s">
        <v>258</v>
      </c>
      <c r="R52" s="262" t="s">
        <v>259</v>
      </c>
      <c r="S52" s="263" t="s">
        <v>258</v>
      </c>
      <c r="T52" s="262" t="s">
        <v>275</v>
      </c>
      <c r="U52" s="262">
        <v>1</v>
      </c>
      <c r="V52" s="262">
        <v>1</v>
      </c>
      <c r="W52" s="262" t="s">
        <v>284</v>
      </c>
      <c r="X52" s="262" t="s">
        <v>259</v>
      </c>
      <c r="Y52" s="262" t="s">
        <v>258</v>
      </c>
      <c r="Z52" s="262" t="s">
        <v>259</v>
      </c>
      <c r="AA52" s="55"/>
      <c r="AB52" s="55">
        <f t="shared" si="1"/>
        <v>27000</v>
      </c>
      <c r="AC52" s="56">
        <v>6000</v>
      </c>
      <c r="AD52" s="55" t="str">
        <f t="shared" si="2"/>
        <v>wartość odtworzeniowa</v>
      </c>
      <c r="AE52" s="56"/>
      <c r="AF52" s="56"/>
      <c r="AG52" s="64"/>
      <c r="AH52" s="65"/>
      <c r="AI52" s="47">
        <f t="shared" si="0"/>
        <v>0</v>
      </c>
      <c r="AJ52" s="366">
        <v>6000</v>
      </c>
      <c r="AK52" s="358" t="s">
        <v>269</v>
      </c>
      <c r="AL52" s="59"/>
      <c r="AM52" s="59"/>
      <c r="AN52" s="140"/>
    </row>
    <row r="53" spans="2:40" s="26" customFormat="1" ht="49.5" customHeight="1">
      <c r="B53" s="474">
        <v>38</v>
      </c>
      <c r="C53" s="253" t="s">
        <v>14</v>
      </c>
      <c r="D53" s="256" t="s">
        <v>15</v>
      </c>
      <c r="E53" s="262" t="s">
        <v>315</v>
      </c>
      <c r="F53" s="262"/>
      <c r="G53" s="53"/>
      <c r="H53" s="53"/>
      <c r="I53" s="54"/>
      <c r="J53" s="54"/>
      <c r="K53" s="54"/>
      <c r="L53" s="53"/>
      <c r="M53" s="54"/>
      <c r="N53" s="53"/>
      <c r="O53" s="54"/>
      <c r="P53" s="53"/>
      <c r="Q53" s="54"/>
      <c r="R53" s="53"/>
      <c r="S53" s="54"/>
      <c r="T53" s="53"/>
      <c r="U53" s="53"/>
      <c r="V53" s="53"/>
      <c r="W53" s="53"/>
      <c r="X53" s="53"/>
      <c r="Y53" s="53"/>
      <c r="Z53" s="53"/>
      <c r="AA53" s="55"/>
      <c r="AB53" s="55"/>
      <c r="AC53" s="56"/>
      <c r="AD53" s="55"/>
      <c r="AE53" s="56"/>
      <c r="AF53" s="56"/>
      <c r="AG53" s="64"/>
      <c r="AH53" s="141"/>
      <c r="AI53" s="47"/>
      <c r="AJ53" s="365">
        <v>44989.57</v>
      </c>
      <c r="AK53" s="352" t="s">
        <v>269</v>
      </c>
      <c r="AL53" s="48"/>
      <c r="AM53" s="48"/>
      <c r="AN53" s="142"/>
    </row>
    <row r="54" spans="2:40" s="26" customFormat="1" ht="50.25" customHeight="1">
      <c r="B54" s="474">
        <v>39</v>
      </c>
      <c r="C54" s="253" t="s">
        <v>14</v>
      </c>
      <c r="D54" s="256" t="s">
        <v>15</v>
      </c>
      <c r="E54" s="262" t="s">
        <v>303</v>
      </c>
      <c r="F54" s="262">
        <v>2009</v>
      </c>
      <c r="G54" s="262">
        <v>2011</v>
      </c>
      <c r="H54" s="53"/>
      <c r="I54" s="54"/>
      <c r="J54" s="54"/>
      <c r="K54" s="54"/>
      <c r="L54" s="53"/>
      <c r="M54" s="54"/>
      <c r="N54" s="54"/>
      <c r="O54" s="54"/>
      <c r="P54" s="53"/>
      <c r="Q54" s="54"/>
      <c r="R54" s="53"/>
      <c r="S54" s="54"/>
      <c r="T54" s="53"/>
      <c r="U54" s="53"/>
      <c r="V54" s="53"/>
      <c r="W54" s="53"/>
      <c r="X54" s="53"/>
      <c r="Y54" s="53"/>
      <c r="Z54" s="262" t="s">
        <v>258</v>
      </c>
      <c r="AA54" s="55"/>
      <c r="AB54" s="55"/>
      <c r="AC54" s="56"/>
      <c r="AD54" s="55"/>
      <c r="AE54" s="56"/>
      <c r="AF54" s="56"/>
      <c r="AG54" s="57"/>
      <c r="AH54" s="143"/>
      <c r="AI54" s="47"/>
      <c r="AJ54" s="365">
        <f>557444.34+90155.93</f>
        <v>647600.27</v>
      </c>
      <c r="AK54" s="390" t="s">
        <v>269</v>
      </c>
      <c r="AL54" s="48"/>
      <c r="AM54" s="48"/>
      <c r="AN54" s="142"/>
    </row>
    <row r="55" spans="2:40" s="26" customFormat="1" ht="49.5" customHeight="1" thickBot="1">
      <c r="B55" s="448">
        <v>40</v>
      </c>
      <c r="C55" s="295" t="s">
        <v>14</v>
      </c>
      <c r="D55" s="296" t="s">
        <v>36</v>
      </c>
      <c r="E55" s="322" t="s">
        <v>304</v>
      </c>
      <c r="F55" s="322">
        <v>2009</v>
      </c>
      <c r="G55" s="322">
        <v>2011</v>
      </c>
      <c r="H55" s="52"/>
      <c r="I55" s="61"/>
      <c r="J55" s="61"/>
      <c r="K55" s="61"/>
      <c r="L55" s="52"/>
      <c r="M55" s="61"/>
      <c r="N55" s="61"/>
      <c r="O55" s="61"/>
      <c r="P55" s="52"/>
      <c r="Q55" s="61"/>
      <c r="R55" s="52"/>
      <c r="S55" s="61"/>
      <c r="T55" s="52"/>
      <c r="U55" s="52"/>
      <c r="V55" s="52"/>
      <c r="W55" s="52"/>
      <c r="X55" s="52"/>
      <c r="Y55" s="52"/>
      <c r="Z55" s="322" t="s">
        <v>258</v>
      </c>
      <c r="AA55" s="62"/>
      <c r="AB55" s="62"/>
      <c r="AC55" s="63"/>
      <c r="AD55" s="62"/>
      <c r="AE55" s="63"/>
      <c r="AF55" s="63"/>
      <c r="AG55" s="64"/>
      <c r="AH55" s="141"/>
      <c r="AI55" s="66"/>
      <c r="AJ55" s="413">
        <f>267062.51+60829.18</f>
        <v>327891.69</v>
      </c>
      <c r="AK55" s="414" t="s">
        <v>269</v>
      </c>
      <c r="AL55" s="67"/>
      <c r="AM55" s="67"/>
      <c r="AN55" s="146"/>
    </row>
    <row r="56" spans="2:40" s="26" customFormat="1" ht="49.5" customHeight="1" thickBot="1">
      <c r="B56" s="147"/>
      <c r="C56" s="408" t="s">
        <v>14</v>
      </c>
      <c r="D56" s="148"/>
      <c r="E56" s="149"/>
      <c r="F56" s="149"/>
      <c r="G56" s="149"/>
      <c r="H56" s="149"/>
      <c r="I56" s="150"/>
      <c r="J56" s="150"/>
      <c r="K56" s="150"/>
      <c r="L56" s="149"/>
      <c r="M56" s="150"/>
      <c r="N56" s="149"/>
      <c r="O56" s="150"/>
      <c r="P56" s="149"/>
      <c r="Q56" s="150"/>
      <c r="R56" s="149"/>
      <c r="S56" s="150"/>
      <c r="T56" s="149"/>
      <c r="U56" s="149"/>
      <c r="V56" s="149"/>
      <c r="W56" s="149"/>
      <c r="X56" s="149"/>
      <c r="Y56" s="149"/>
      <c r="Z56" s="149"/>
      <c r="AA56" s="151">
        <f>SUM(AA44:AA52)</f>
        <v>1409226.8800000001</v>
      </c>
      <c r="AB56" s="151">
        <f>SUM(AB44:AB52)</f>
        <v>2131345</v>
      </c>
      <c r="AC56" s="152">
        <f>SUM(AC44:AC52)</f>
        <v>4236578.390000001</v>
      </c>
      <c r="AD56" s="151"/>
      <c r="AE56" s="152">
        <v>400000</v>
      </c>
      <c r="AF56" s="152">
        <v>20000</v>
      </c>
      <c r="AG56" s="409">
        <v>42370</v>
      </c>
      <c r="AH56" s="410">
        <v>43100</v>
      </c>
      <c r="AI56" s="153">
        <f>ROUNDUP(DAYS360(AG56,AH56)/30,0)</f>
        <v>24</v>
      </c>
      <c r="AJ56" s="415">
        <f>SUM(AJ44:AJ55)</f>
        <v>9611194.129999999</v>
      </c>
      <c r="AK56" s="154"/>
      <c r="AL56" s="411">
        <v>1093185.4</v>
      </c>
      <c r="AM56" s="411">
        <v>18326.98</v>
      </c>
      <c r="AN56" s="412">
        <v>3000</v>
      </c>
    </row>
    <row r="57" spans="2:40" s="26" customFormat="1" ht="49.5" customHeight="1">
      <c r="B57" s="25">
        <v>41</v>
      </c>
      <c r="C57" s="225" t="s">
        <v>41</v>
      </c>
      <c r="D57" s="226" t="s">
        <v>42</v>
      </c>
      <c r="E57" s="233" t="s">
        <v>272</v>
      </c>
      <c r="F57" s="233">
        <v>1893</v>
      </c>
      <c r="G57" s="233">
        <v>2006</v>
      </c>
      <c r="H57" s="233">
        <v>3</v>
      </c>
      <c r="I57" s="235">
        <v>348.6</v>
      </c>
      <c r="J57" s="235">
        <v>2795</v>
      </c>
      <c r="K57" s="235">
        <v>590</v>
      </c>
      <c r="L57" s="233" t="s">
        <v>43</v>
      </c>
      <c r="M57" s="235" t="s">
        <v>44</v>
      </c>
      <c r="N57" s="233" t="s">
        <v>40</v>
      </c>
      <c r="O57" s="235" t="s">
        <v>294</v>
      </c>
      <c r="P57" s="233" t="s">
        <v>258</v>
      </c>
      <c r="Q57" s="235" t="s">
        <v>258</v>
      </c>
      <c r="R57" s="233" t="s">
        <v>259</v>
      </c>
      <c r="S57" s="235" t="s">
        <v>258</v>
      </c>
      <c r="T57" s="233" t="s">
        <v>259</v>
      </c>
      <c r="U57" s="233" t="s">
        <v>45</v>
      </c>
      <c r="V57" s="233">
        <v>8</v>
      </c>
      <c r="W57" s="233" t="s">
        <v>260</v>
      </c>
      <c r="X57" s="233" t="s">
        <v>258</v>
      </c>
      <c r="Y57" s="233" t="s">
        <v>258</v>
      </c>
      <c r="Z57" s="233" t="s">
        <v>258</v>
      </c>
      <c r="AA57" s="277"/>
      <c r="AB57" s="277"/>
      <c r="AC57" s="344"/>
      <c r="AD57" s="277"/>
      <c r="AE57" s="344"/>
      <c r="AF57" s="344"/>
      <c r="AG57" s="279"/>
      <c r="AH57" s="280"/>
      <c r="AI57" s="110"/>
      <c r="AJ57" s="350">
        <v>956390</v>
      </c>
      <c r="AK57" s="352" t="s">
        <v>261</v>
      </c>
      <c r="AL57" s="155"/>
      <c r="AM57" s="155"/>
      <c r="AN57" s="156"/>
    </row>
    <row r="58" spans="2:40" s="26" customFormat="1" ht="49.5" customHeight="1" thickBot="1">
      <c r="B58" s="478">
        <v>42</v>
      </c>
      <c r="C58" s="341" t="s">
        <v>41</v>
      </c>
      <c r="D58" s="342" t="s">
        <v>42</v>
      </c>
      <c r="E58" s="343" t="s">
        <v>268</v>
      </c>
      <c r="F58" s="343">
        <v>2009</v>
      </c>
      <c r="G58" s="343"/>
      <c r="H58" s="343"/>
      <c r="I58" s="345"/>
      <c r="J58" s="345"/>
      <c r="K58" s="345"/>
      <c r="L58" s="343"/>
      <c r="M58" s="345"/>
      <c r="N58" s="343"/>
      <c r="O58" s="345"/>
      <c r="P58" s="343"/>
      <c r="Q58" s="345"/>
      <c r="R58" s="343"/>
      <c r="S58" s="345"/>
      <c r="T58" s="343"/>
      <c r="U58" s="343"/>
      <c r="V58" s="343"/>
      <c r="W58" s="343"/>
      <c r="X58" s="343"/>
      <c r="Y58" s="343"/>
      <c r="Z58" s="343"/>
      <c r="AA58" s="346"/>
      <c r="AB58" s="346"/>
      <c r="AC58" s="347"/>
      <c r="AD58" s="346"/>
      <c r="AE58" s="347"/>
      <c r="AF58" s="347"/>
      <c r="AG58" s="348"/>
      <c r="AH58" s="349"/>
      <c r="AI58" s="159"/>
      <c r="AJ58" s="351">
        <v>200616.83</v>
      </c>
      <c r="AK58" s="353" t="s">
        <v>269</v>
      </c>
      <c r="AL58" s="160"/>
      <c r="AM58" s="160"/>
      <c r="AN58" s="161"/>
    </row>
    <row r="59" spans="2:40" s="26" customFormat="1" ht="49.5" customHeight="1" thickBot="1">
      <c r="B59" s="100"/>
      <c r="C59" s="29" t="s">
        <v>41</v>
      </c>
      <c r="D59" s="102"/>
      <c r="E59" s="104"/>
      <c r="F59" s="104"/>
      <c r="G59" s="104"/>
      <c r="H59" s="104"/>
      <c r="I59" s="105"/>
      <c r="J59" s="105"/>
      <c r="K59" s="105"/>
      <c r="L59" s="104"/>
      <c r="M59" s="105"/>
      <c r="N59" s="104"/>
      <c r="O59" s="105"/>
      <c r="P59" s="104"/>
      <c r="Q59" s="105"/>
      <c r="R59" s="104"/>
      <c r="S59" s="105"/>
      <c r="T59" s="104"/>
      <c r="U59" s="104"/>
      <c r="V59" s="104"/>
      <c r="W59" s="104"/>
      <c r="X59" s="104"/>
      <c r="Y59" s="104"/>
      <c r="Z59" s="104"/>
      <c r="AA59" s="106">
        <v>200000</v>
      </c>
      <c r="AB59" s="106">
        <f aca="true" t="shared" si="3" ref="AB59:AB68">K59*500</f>
        <v>0</v>
      </c>
      <c r="AC59" s="107">
        <v>562000</v>
      </c>
      <c r="AD59" s="106" t="str">
        <f aca="true" t="shared" si="4" ref="AD59:AD68">IF(AB59&gt;AA59,"wartość odtworzeniowa","wartość księgowa brutto")</f>
        <v>wartość księgowa brutto</v>
      </c>
      <c r="AE59" s="107">
        <v>1044422</v>
      </c>
      <c r="AF59" s="107">
        <v>10000</v>
      </c>
      <c r="AG59" s="30">
        <v>42370</v>
      </c>
      <c r="AH59" s="31">
        <v>43100</v>
      </c>
      <c r="AI59" s="114">
        <f aca="true" t="shared" si="5" ref="AI59:AI79">ROUNDUP(DAYS360(AG59,AH59)/30,0)</f>
        <v>24</v>
      </c>
      <c r="AJ59" s="286">
        <f>SUM(AJ57:AJ58)</f>
        <v>1157006.83</v>
      </c>
      <c r="AK59" s="162"/>
      <c r="AL59" s="260">
        <v>1065116.55</v>
      </c>
      <c r="AM59" s="260">
        <v>181947.25</v>
      </c>
      <c r="AN59" s="261">
        <v>4000</v>
      </c>
    </row>
    <row r="60" spans="2:40" s="26" customFormat="1" ht="61.5" customHeight="1">
      <c r="B60" s="25">
        <v>43</v>
      </c>
      <c r="C60" s="225" t="s">
        <v>183</v>
      </c>
      <c r="D60" s="226" t="s">
        <v>46</v>
      </c>
      <c r="E60" s="233" t="s">
        <v>421</v>
      </c>
      <c r="F60" s="233" t="s">
        <v>47</v>
      </c>
      <c r="G60" s="233" t="s">
        <v>422</v>
      </c>
      <c r="H60" s="233" t="s">
        <v>423</v>
      </c>
      <c r="I60" s="233">
        <v>2332</v>
      </c>
      <c r="J60" s="235">
        <v>21417</v>
      </c>
      <c r="K60" s="235">
        <v>3975</v>
      </c>
      <c r="L60" s="233" t="s">
        <v>424</v>
      </c>
      <c r="M60" s="235" t="s">
        <v>425</v>
      </c>
      <c r="N60" s="233" t="s">
        <v>426</v>
      </c>
      <c r="O60" s="235" t="s">
        <v>427</v>
      </c>
      <c r="P60" s="233" t="s">
        <v>258</v>
      </c>
      <c r="Q60" s="235" t="s">
        <v>258</v>
      </c>
      <c r="R60" s="233" t="s">
        <v>258</v>
      </c>
      <c r="S60" s="235" t="s">
        <v>258</v>
      </c>
      <c r="T60" s="233"/>
      <c r="U60" s="233" t="s">
        <v>49</v>
      </c>
      <c r="V60" s="233">
        <v>26</v>
      </c>
      <c r="W60" s="233" t="s">
        <v>428</v>
      </c>
      <c r="X60" s="233" t="s">
        <v>258</v>
      </c>
      <c r="Y60" s="233" t="s">
        <v>258</v>
      </c>
      <c r="Z60" s="233" t="s">
        <v>258</v>
      </c>
      <c r="AA60" s="277">
        <v>159020</v>
      </c>
      <c r="AB60" s="277">
        <f t="shared" si="3"/>
        <v>1987500</v>
      </c>
      <c r="AC60" s="278">
        <f>IF(AB60&gt;AA60,AB60,AA60)</f>
        <v>1987500</v>
      </c>
      <c r="AD60" s="277" t="str">
        <f t="shared" si="4"/>
        <v>wartość odtworzeniowa</v>
      </c>
      <c r="AE60" s="278"/>
      <c r="AF60" s="278"/>
      <c r="AG60" s="279"/>
      <c r="AH60" s="280"/>
      <c r="AI60" s="357">
        <f t="shared" si="5"/>
        <v>0</v>
      </c>
      <c r="AJ60" s="237">
        <v>12091666</v>
      </c>
      <c r="AK60" s="451" t="s">
        <v>261</v>
      </c>
      <c r="AL60" s="128"/>
      <c r="AM60" s="128"/>
      <c r="AN60" s="129"/>
    </row>
    <row r="61" spans="2:40" s="26" customFormat="1" ht="61.5" customHeight="1">
      <c r="B61" s="25">
        <v>44</v>
      </c>
      <c r="C61" s="225" t="s">
        <v>183</v>
      </c>
      <c r="D61" s="226" t="s">
        <v>432</v>
      </c>
      <c r="E61" s="233" t="s">
        <v>429</v>
      </c>
      <c r="F61" s="233" t="s">
        <v>47</v>
      </c>
      <c r="G61" s="233"/>
      <c r="H61" s="233" t="s">
        <v>423</v>
      </c>
      <c r="I61" s="233">
        <v>255</v>
      </c>
      <c r="J61" s="235">
        <v>3460</v>
      </c>
      <c r="K61" s="235">
        <v>296.6</v>
      </c>
      <c r="L61" s="233" t="s">
        <v>424</v>
      </c>
      <c r="M61" s="235" t="s">
        <v>430</v>
      </c>
      <c r="N61" s="233" t="s">
        <v>431</v>
      </c>
      <c r="O61" s="235" t="s">
        <v>427</v>
      </c>
      <c r="P61" s="233" t="s">
        <v>258</v>
      </c>
      <c r="Q61" s="235" t="s">
        <v>258</v>
      </c>
      <c r="R61" s="233" t="s">
        <v>258</v>
      </c>
      <c r="S61" s="235" t="s">
        <v>258</v>
      </c>
      <c r="T61" s="233"/>
      <c r="U61" s="233">
        <v>3</v>
      </c>
      <c r="V61" s="233">
        <v>3</v>
      </c>
      <c r="W61" s="233" t="s">
        <v>428</v>
      </c>
      <c r="X61" s="233" t="s">
        <v>258</v>
      </c>
      <c r="Y61" s="233" t="s">
        <v>259</v>
      </c>
      <c r="Z61" s="233" t="s">
        <v>258</v>
      </c>
      <c r="AA61" s="277"/>
      <c r="AB61" s="277"/>
      <c r="AC61" s="278"/>
      <c r="AD61" s="277"/>
      <c r="AE61" s="278"/>
      <c r="AF61" s="278"/>
      <c r="AG61" s="279"/>
      <c r="AH61" s="280"/>
      <c r="AI61" s="357"/>
      <c r="AJ61" s="371">
        <v>1134163.89</v>
      </c>
      <c r="AK61" s="452" t="s">
        <v>269</v>
      </c>
      <c r="AL61" s="48"/>
      <c r="AM61" s="48"/>
      <c r="AN61" s="142"/>
    </row>
    <row r="62" spans="2:40" s="26" customFormat="1" ht="93" customHeight="1">
      <c r="B62" s="25">
        <v>45</v>
      </c>
      <c r="C62" s="225" t="s">
        <v>183</v>
      </c>
      <c r="D62" s="226" t="s">
        <v>433</v>
      </c>
      <c r="E62" s="233" t="s">
        <v>446</v>
      </c>
      <c r="F62" s="233"/>
      <c r="G62" s="233" t="s">
        <v>435</v>
      </c>
      <c r="H62" s="233" t="s">
        <v>436</v>
      </c>
      <c r="I62" s="233"/>
      <c r="J62" s="235">
        <v>2009.8</v>
      </c>
      <c r="K62" s="235">
        <v>517.52</v>
      </c>
      <c r="L62" s="233" t="s">
        <v>424</v>
      </c>
      <c r="M62" s="235"/>
      <c r="N62" s="233" t="s">
        <v>431</v>
      </c>
      <c r="O62" s="235" t="s">
        <v>427</v>
      </c>
      <c r="P62" s="233" t="s">
        <v>258</v>
      </c>
      <c r="Q62" s="235" t="s">
        <v>258</v>
      </c>
      <c r="R62" s="233" t="s">
        <v>259</v>
      </c>
      <c r="S62" s="235" t="s">
        <v>258</v>
      </c>
      <c r="T62" s="233" t="s">
        <v>259</v>
      </c>
      <c r="U62" s="233" t="s">
        <v>259</v>
      </c>
      <c r="V62" s="233">
        <v>6</v>
      </c>
      <c r="W62" s="233" t="s">
        <v>428</v>
      </c>
      <c r="X62" s="233" t="s">
        <v>258</v>
      </c>
      <c r="Y62" s="233" t="s">
        <v>259</v>
      </c>
      <c r="Z62" s="233" t="s">
        <v>259</v>
      </c>
      <c r="AA62" s="277"/>
      <c r="AB62" s="277"/>
      <c r="AC62" s="278"/>
      <c r="AD62" s="277"/>
      <c r="AE62" s="278"/>
      <c r="AF62" s="278"/>
      <c r="AG62" s="279"/>
      <c r="AH62" s="280"/>
      <c r="AI62" s="357"/>
      <c r="AJ62" s="557">
        <v>2860923.28</v>
      </c>
      <c r="AK62" s="559" t="s">
        <v>269</v>
      </c>
      <c r="AL62" s="48"/>
      <c r="AM62" s="48"/>
      <c r="AN62" s="142"/>
    </row>
    <row r="63" spans="2:40" s="26" customFormat="1" ht="93" customHeight="1">
      <c r="B63" s="25">
        <v>46</v>
      </c>
      <c r="C63" s="225" t="s">
        <v>183</v>
      </c>
      <c r="D63" s="226" t="s">
        <v>434</v>
      </c>
      <c r="E63" s="233" t="s">
        <v>437</v>
      </c>
      <c r="F63" s="233"/>
      <c r="G63" s="233" t="s">
        <v>435</v>
      </c>
      <c r="H63" s="233">
        <v>1</v>
      </c>
      <c r="I63" s="233"/>
      <c r="J63" s="235">
        <v>149</v>
      </c>
      <c r="K63" s="235">
        <v>53.2</v>
      </c>
      <c r="L63" s="233" t="s">
        <v>424</v>
      </c>
      <c r="M63" s="235"/>
      <c r="N63" s="233" t="s">
        <v>431</v>
      </c>
      <c r="O63" s="235" t="s">
        <v>256</v>
      </c>
      <c r="P63" s="233" t="s">
        <v>258</v>
      </c>
      <c r="Q63" s="235" t="s">
        <v>258</v>
      </c>
      <c r="R63" s="233" t="s">
        <v>259</v>
      </c>
      <c r="S63" s="235" t="s">
        <v>258</v>
      </c>
      <c r="T63" s="233"/>
      <c r="U63" s="233" t="s">
        <v>259</v>
      </c>
      <c r="V63" s="233">
        <v>1</v>
      </c>
      <c r="W63" s="233" t="s">
        <v>428</v>
      </c>
      <c r="X63" s="233" t="s">
        <v>258</v>
      </c>
      <c r="Y63" s="233" t="s">
        <v>259</v>
      </c>
      <c r="Z63" s="233" t="s">
        <v>259</v>
      </c>
      <c r="AA63" s="277"/>
      <c r="AB63" s="277"/>
      <c r="AC63" s="278"/>
      <c r="AD63" s="277"/>
      <c r="AE63" s="278"/>
      <c r="AF63" s="278"/>
      <c r="AG63" s="279"/>
      <c r="AH63" s="280"/>
      <c r="AI63" s="357"/>
      <c r="AJ63" s="558"/>
      <c r="AK63" s="560"/>
      <c r="AL63" s="48"/>
      <c r="AM63" s="48"/>
      <c r="AN63" s="142"/>
    </row>
    <row r="64" spans="2:40" s="26" customFormat="1" ht="49.5" customHeight="1">
      <c r="B64" s="474">
        <v>47</v>
      </c>
      <c r="C64" s="253" t="s">
        <v>183</v>
      </c>
      <c r="D64" s="256" t="s">
        <v>434</v>
      </c>
      <c r="E64" s="262" t="s">
        <v>438</v>
      </c>
      <c r="F64" s="262" t="s">
        <v>47</v>
      </c>
      <c r="G64" s="262"/>
      <c r="H64" s="262" t="s">
        <v>440</v>
      </c>
      <c r="I64" s="262">
        <v>300</v>
      </c>
      <c r="J64" s="263">
        <v>5100</v>
      </c>
      <c r="K64" s="263">
        <v>380.69</v>
      </c>
      <c r="L64" s="233" t="s">
        <v>424</v>
      </c>
      <c r="M64" s="263" t="s">
        <v>425</v>
      </c>
      <c r="N64" s="262" t="s">
        <v>426</v>
      </c>
      <c r="O64" s="263" t="s">
        <v>427</v>
      </c>
      <c r="P64" s="262" t="s">
        <v>258</v>
      </c>
      <c r="Q64" s="263" t="s">
        <v>258</v>
      </c>
      <c r="R64" s="262" t="s">
        <v>259</v>
      </c>
      <c r="S64" s="263" t="s">
        <v>258</v>
      </c>
      <c r="T64" s="262"/>
      <c r="U64" s="262" t="s">
        <v>259</v>
      </c>
      <c r="V64" s="581">
        <v>6</v>
      </c>
      <c r="W64" s="262" t="s">
        <v>428</v>
      </c>
      <c r="X64" s="262" t="s">
        <v>258</v>
      </c>
      <c r="Y64" s="262" t="s">
        <v>259</v>
      </c>
      <c r="Z64" s="262" t="s">
        <v>258</v>
      </c>
      <c r="AA64" s="270">
        <v>78320</v>
      </c>
      <c r="AB64" s="270">
        <f t="shared" si="3"/>
        <v>190345</v>
      </c>
      <c r="AC64" s="271">
        <f>IF(AB64&gt;AA64,AB64,AA64)</f>
        <v>190345</v>
      </c>
      <c r="AD64" s="270" t="str">
        <f t="shared" si="4"/>
        <v>wartość odtworzeniowa</v>
      </c>
      <c r="AE64" s="271"/>
      <c r="AF64" s="271"/>
      <c r="AG64" s="272"/>
      <c r="AH64" s="273"/>
      <c r="AI64" s="306">
        <f t="shared" si="5"/>
        <v>0</v>
      </c>
      <c r="AJ64" s="590">
        <v>2371266</v>
      </c>
      <c r="AK64" s="592" t="s">
        <v>261</v>
      </c>
      <c r="AL64" s="59"/>
      <c r="AM64" s="59"/>
      <c r="AN64" s="140"/>
    </row>
    <row r="65" spans="2:40" s="26" customFormat="1" ht="49.5" customHeight="1">
      <c r="B65" s="474">
        <v>48</v>
      </c>
      <c r="C65" s="253" t="s">
        <v>183</v>
      </c>
      <c r="D65" s="256" t="s">
        <v>434</v>
      </c>
      <c r="E65" s="262" t="s">
        <v>439</v>
      </c>
      <c r="F65" s="262"/>
      <c r="G65" s="262"/>
      <c r="H65" s="262">
        <v>1</v>
      </c>
      <c r="I65" s="262">
        <v>59.6</v>
      </c>
      <c r="J65" s="263">
        <v>239</v>
      </c>
      <c r="K65" s="263"/>
      <c r="L65" s="233" t="s">
        <v>424</v>
      </c>
      <c r="M65" s="263" t="s">
        <v>441</v>
      </c>
      <c r="N65" s="262" t="s">
        <v>442</v>
      </c>
      <c r="O65" s="263" t="s">
        <v>443</v>
      </c>
      <c r="P65" s="262" t="s">
        <v>258</v>
      </c>
      <c r="Q65" s="263" t="s">
        <v>259</v>
      </c>
      <c r="R65" s="262" t="s">
        <v>259</v>
      </c>
      <c r="S65" s="263" t="s">
        <v>258</v>
      </c>
      <c r="T65" s="262"/>
      <c r="U65" s="262" t="s">
        <v>259</v>
      </c>
      <c r="V65" s="582"/>
      <c r="W65" s="262" t="s">
        <v>428</v>
      </c>
      <c r="X65" s="262" t="s">
        <v>258</v>
      </c>
      <c r="Y65" s="262" t="s">
        <v>259</v>
      </c>
      <c r="Z65" s="262" t="s">
        <v>259</v>
      </c>
      <c r="AA65" s="270"/>
      <c r="AB65" s="270"/>
      <c r="AC65" s="271"/>
      <c r="AD65" s="270"/>
      <c r="AE65" s="271"/>
      <c r="AF65" s="271"/>
      <c r="AG65" s="272"/>
      <c r="AH65" s="273"/>
      <c r="AI65" s="306"/>
      <c r="AJ65" s="591"/>
      <c r="AK65" s="593"/>
      <c r="AL65" s="59"/>
      <c r="AM65" s="59"/>
      <c r="AN65" s="140"/>
    </row>
    <row r="66" spans="2:40" s="26" customFormat="1" ht="49.5" customHeight="1">
      <c r="B66" s="474">
        <v>49</v>
      </c>
      <c r="C66" s="225" t="s">
        <v>183</v>
      </c>
      <c r="D66" s="226" t="s">
        <v>46</v>
      </c>
      <c r="E66" s="262" t="s">
        <v>321</v>
      </c>
      <c r="F66" s="262"/>
      <c r="G66" s="262"/>
      <c r="H66" s="262"/>
      <c r="I66" s="262"/>
      <c r="J66" s="263"/>
      <c r="K66" s="263"/>
      <c r="L66" s="262"/>
      <c r="M66" s="263"/>
      <c r="N66" s="262"/>
      <c r="O66" s="263"/>
      <c r="P66" s="262"/>
      <c r="Q66" s="263"/>
      <c r="R66" s="262"/>
      <c r="S66" s="263"/>
      <c r="T66" s="262"/>
      <c r="U66" s="262"/>
      <c r="V66" s="262"/>
      <c r="W66" s="262"/>
      <c r="X66" s="262"/>
      <c r="Y66" s="262"/>
      <c r="Z66" s="262"/>
      <c r="AA66" s="270"/>
      <c r="AB66" s="270"/>
      <c r="AC66" s="271"/>
      <c r="AD66" s="270"/>
      <c r="AE66" s="271"/>
      <c r="AF66" s="271"/>
      <c r="AG66" s="272"/>
      <c r="AH66" s="273"/>
      <c r="AI66" s="306"/>
      <c r="AJ66" s="368">
        <v>283400</v>
      </c>
      <c r="AK66" s="423" t="s">
        <v>269</v>
      </c>
      <c r="AL66" s="59"/>
      <c r="AM66" s="59"/>
      <c r="AN66" s="140"/>
    </row>
    <row r="67" spans="2:40" s="26" customFormat="1" ht="49.5" customHeight="1">
      <c r="B67" s="474">
        <v>50</v>
      </c>
      <c r="C67" s="253" t="s">
        <v>183</v>
      </c>
      <c r="D67" s="256" t="s">
        <v>50</v>
      </c>
      <c r="E67" s="262" t="s">
        <v>51</v>
      </c>
      <c r="F67" s="262" t="s">
        <v>52</v>
      </c>
      <c r="G67" s="262"/>
      <c r="H67" s="262" t="s">
        <v>440</v>
      </c>
      <c r="I67" s="262">
        <v>286</v>
      </c>
      <c r="J67" s="263">
        <v>3300</v>
      </c>
      <c r="K67" s="263">
        <v>380.69</v>
      </c>
      <c r="L67" s="262" t="s">
        <v>424</v>
      </c>
      <c r="M67" s="263" t="s">
        <v>444</v>
      </c>
      <c r="N67" s="262" t="s">
        <v>431</v>
      </c>
      <c r="O67" s="263" t="s">
        <v>427</v>
      </c>
      <c r="P67" s="262" t="s">
        <v>258</v>
      </c>
      <c r="Q67" s="263" t="s">
        <v>258</v>
      </c>
      <c r="R67" s="262" t="s">
        <v>258</v>
      </c>
      <c r="S67" s="263" t="s">
        <v>258</v>
      </c>
      <c r="T67" s="262"/>
      <c r="U67" s="262" t="s">
        <v>49</v>
      </c>
      <c r="V67" s="262">
        <v>2</v>
      </c>
      <c r="W67" s="262" t="s">
        <v>428</v>
      </c>
      <c r="X67" s="262" t="s">
        <v>258</v>
      </c>
      <c r="Y67" s="262" t="s">
        <v>259</v>
      </c>
      <c r="Z67" s="262" t="s">
        <v>259</v>
      </c>
      <c r="AA67" s="270">
        <v>9760</v>
      </c>
      <c r="AB67" s="270">
        <f t="shared" si="3"/>
        <v>190345</v>
      </c>
      <c r="AC67" s="271">
        <f>IF(AB67&gt;AA67,AB67,AA67)</f>
        <v>190345</v>
      </c>
      <c r="AD67" s="270" t="str">
        <f t="shared" si="4"/>
        <v>wartość odtworzeniowa</v>
      </c>
      <c r="AE67" s="271"/>
      <c r="AF67" s="271"/>
      <c r="AG67" s="272"/>
      <c r="AH67" s="273"/>
      <c r="AI67" s="306">
        <f t="shared" si="5"/>
        <v>0</v>
      </c>
      <c r="AJ67" s="365">
        <v>972040</v>
      </c>
      <c r="AK67" s="13" t="s">
        <v>261</v>
      </c>
      <c r="AL67" s="59"/>
      <c r="AM67" s="59"/>
      <c r="AN67" s="140"/>
    </row>
    <row r="68" spans="2:40" s="26" customFormat="1" ht="49.5" customHeight="1">
      <c r="B68" s="474">
        <v>51</v>
      </c>
      <c r="C68" s="253" t="s">
        <v>183</v>
      </c>
      <c r="D68" s="256" t="s">
        <v>53</v>
      </c>
      <c r="E68" s="262" t="s">
        <v>51</v>
      </c>
      <c r="F68" s="262" t="s">
        <v>52</v>
      </c>
      <c r="G68" s="262"/>
      <c r="H68" s="262" t="s">
        <v>445</v>
      </c>
      <c r="I68" s="262">
        <v>343</v>
      </c>
      <c r="J68" s="263">
        <v>2100</v>
      </c>
      <c r="K68" s="263">
        <v>340.48</v>
      </c>
      <c r="L68" s="262" t="s">
        <v>424</v>
      </c>
      <c r="M68" s="263" t="s">
        <v>444</v>
      </c>
      <c r="N68" s="262" t="s">
        <v>431</v>
      </c>
      <c r="O68" s="263" t="s">
        <v>427</v>
      </c>
      <c r="P68" s="262" t="s">
        <v>258</v>
      </c>
      <c r="Q68" s="263" t="s">
        <v>258</v>
      </c>
      <c r="R68" s="262" t="s">
        <v>258</v>
      </c>
      <c r="S68" s="263" t="s">
        <v>258</v>
      </c>
      <c r="T68" s="262"/>
      <c r="U68" s="262" t="s">
        <v>49</v>
      </c>
      <c r="V68" s="262">
        <v>2</v>
      </c>
      <c r="W68" s="262" t="s">
        <v>428</v>
      </c>
      <c r="X68" s="262" t="s">
        <v>259</v>
      </c>
      <c r="Y68" s="262" t="s">
        <v>259</v>
      </c>
      <c r="Z68" s="262" t="s">
        <v>259</v>
      </c>
      <c r="AA68" s="270">
        <v>16790</v>
      </c>
      <c r="AB68" s="270">
        <f t="shared" si="3"/>
        <v>170240</v>
      </c>
      <c r="AC68" s="271">
        <f>IF(AB68&gt;AA68,AB68,AA68)</f>
        <v>170240</v>
      </c>
      <c r="AD68" s="270" t="str">
        <f t="shared" si="4"/>
        <v>wartość odtworzeniowa</v>
      </c>
      <c r="AE68" s="271"/>
      <c r="AF68" s="271"/>
      <c r="AG68" s="272"/>
      <c r="AH68" s="273"/>
      <c r="AI68" s="306">
        <f t="shared" si="5"/>
        <v>0</v>
      </c>
      <c r="AJ68" s="413">
        <v>869720</v>
      </c>
      <c r="AK68" s="269" t="s">
        <v>261</v>
      </c>
      <c r="AL68" s="59"/>
      <c r="AM68" s="59"/>
      <c r="AN68" s="140"/>
    </row>
    <row r="69" spans="2:40" s="26" customFormat="1" ht="49.5" customHeight="1">
      <c r="B69" s="424">
        <v>52</v>
      </c>
      <c r="C69" s="424" t="s">
        <v>183</v>
      </c>
      <c r="D69" s="424" t="s">
        <v>46</v>
      </c>
      <c r="E69" s="302" t="s">
        <v>320</v>
      </c>
      <c r="F69" s="302">
        <v>2012</v>
      </c>
      <c r="G69" s="302"/>
      <c r="H69" s="302"/>
      <c r="I69" s="302"/>
      <c r="J69" s="310"/>
      <c r="K69" s="310"/>
      <c r="L69" s="302"/>
      <c r="M69" s="310"/>
      <c r="N69" s="302"/>
      <c r="O69" s="310"/>
      <c r="P69" s="302"/>
      <c r="Q69" s="310"/>
      <c r="R69" s="302"/>
      <c r="S69" s="310"/>
      <c r="T69" s="302"/>
      <c r="U69" s="302"/>
      <c r="V69" s="302"/>
      <c r="W69" s="302"/>
      <c r="X69" s="302"/>
      <c r="Y69" s="302"/>
      <c r="Z69" s="302"/>
      <c r="AA69" s="425"/>
      <c r="AB69" s="425"/>
      <c r="AC69" s="426"/>
      <c r="AD69" s="425"/>
      <c r="AE69" s="426"/>
      <c r="AF69" s="426"/>
      <c r="AG69" s="427"/>
      <c r="AH69" s="427"/>
      <c r="AI69" s="428"/>
      <c r="AJ69" s="368">
        <v>6356517.66</v>
      </c>
      <c r="AK69" s="440" t="s">
        <v>269</v>
      </c>
      <c r="AL69" s="166"/>
      <c r="AM69" s="166"/>
      <c r="AN69" s="170"/>
    </row>
    <row r="70" spans="2:40" s="26" customFormat="1" ht="49.5" customHeight="1" thickBot="1">
      <c r="B70" s="429">
        <v>53</v>
      </c>
      <c r="C70" s="430" t="s">
        <v>183</v>
      </c>
      <c r="D70" s="430" t="s">
        <v>46</v>
      </c>
      <c r="E70" s="335" t="s">
        <v>205</v>
      </c>
      <c r="F70" s="335">
        <v>2010</v>
      </c>
      <c r="G70" s="335"/>
      <c r="H70" s="335"/>
      <c r="I70" s="335"/>
      <c r="J70" s="431"/>
      <c r="K70" s="431"/>
      <c r="L70" s="335"/>
      <c r="M70" s="431"/>
      <c r="N70" s="335"/>
      <c r="O70" s="431"/>
      <c r="P70" s="335"/>
      <c r="Q70" s="431"/>
      <c r="R70" s="335"/>
      <c r="S70" s="431"/>
      <c r="T70" s="335"/>
      <c r="U70" s="335"/>
      <c r="V70" s="335"/>
      <c r="W70" s="335"/>
      <c r="X70" s="335"/>
      <c r="Y70" s="335"/>
      <c r="Z70" s="335"/>
      <c r="AA70" s="432"/>
      <c r="AB70" s="432"/>
      <c r="AC70" s="433"/>
      <c r="AD70" s="432"/>
      <c r="AE70" s="433"/>
      <c r="AF70" s="433"/>
      <c r="AG70" s="434"/>
      <c r="AH70" s="435"/>
      <c r="AI70" s="436"/>
      <c r="AJ70" s="437">
        <v>876724.15</v>
      </c>
      <c r="AK70" s="441" t="s">
        <v>269</v>
      </c>
      <c r="AL70" s="438"/>
      <c r="AM70" s="438"/>
      <c r="AN70" s="439"/>
    </row>
    <row r="71" spans="2:40" s="26" customFormat="1" ht="49.5" customHeight="1" thickBot="1">
      <c r="B71" s="454"/>
      <c r="C71" s="417" t="s">
        <v>183</v>
      </c>
      <c r="D71" s="148"/>
      <c r="E71" s="149"/>
      <c r="F71" s="149"/>
      <c r="G71" s="149"/>
      <c r="H71" s="149"/>
      <c r="I71" s="149"/>
      <c r="J71" s="150"/>
      <c r="K71" s="150"/>
      <c r="L71" s="149"/>
      <c r="M71" s="150"/>
      <c r="N71" s="149"/>
      <c r="O71" s="150"/>
      <c r="P71" s="149"/>
      <c r="Q71" s="150"/>
      <c r="R71" s="149"/>
      <c r="S71" s="150"/>
      <c r="T71" s="149"/>
      <c r="U71" s="149"/>
      <c r="V71" s="149"/>
      <c r="W71" s="149"/>
      <c r="X71" s="149"/>
      <c r="Y71" s="149"/>
      <c r="Z71" s="149"/>
      <c r="AA71" s="151">
        <f>SUM(AA60:AA68)</f>
        <v>263890</v>
      </c>
      <c r="AB71" s="151">
        <f>SUM(AB60:AB68)</f>
        <v>2538430</v>
      </c>
      <c r="AC71" s="152">
        <f>SUM(AC60:AC68)</f>
        <v>2538430</v>
      </c>
      <c r="AD71" s="151"/>
      <c r="AE71" s="152">
        <v>273673</v>
      </c>
      <c r="AF71" s="152">
        <v>10000</v>
      </c>
      <c r="AG71" s="409">
        <v>42370</v>
      </c>
      <c r="AH71" s="455">
        <v>43100</v>
      </c>
      <c r="AI71" s="114">
        <f t="shared" si="5"/>
        <v>24</v>
      </c>
      <c r="AJ71" s="373">
        <f>SUM(AJ60:AJ70)</f>
        <v>27816420.98</v>
      </c>
      <c r="AK71" s="136"/>
      <c r="AL71" s="243">
        <v>3312575.66</v>
      </c>
      <c r="AM71" s="243">
        <v>758720.16</v>
      </c>
      <c r="AN71" s="245">
        <v>20000</v>
      </c>
    </row>
    <row r="72" spans="2:40" s="26" customFormat="1" ht="49.5" customHeight="1">
      <c r="B72" s="25">
        <v>54</v>
      </c>
      <c r="C72" s="225" t="s">
        <v>54</v>
      </c>
      <c r="D72" s="226" t="s">
        <v>55</v>
      </c>
      <c r="E72" s="233" t="s">
        <v>56</v>
      </c>
      <c r="F72" s="284">
        <v>1998</v>
      </c>
      <c r="G72" s="284" t="s">
        <v>368</v>
      </c>
      <c r="H72" s="233">
        <v>3</v>
      </c>
      <c r="I72" s="28">
        <v>978.9</v>
      </c>
      <c r="J72" s="235">
        <v>16461</v>
      </c>
      <c r="K72" s="235">
        <v>4380</v>
      </c>
      <c r="L72" s="27" t="s">
        <v>369</v>
      </c>
      <c r="M72" s="28" t="s">
        <v>370</v>
      </c>
      <c r="N72" s="27" t="s">
        <v>371</v>
      </c>
      <c r="O72" s="235" t="s">
        <v>5</v>
      </c>
      <c r="P72" s="233" t="s">
        <v>258</v>
      </c>
      <c r="Q72" s="235" t="s">
        <v>258</v>
      </c>
      <c r="R72" s="233" t="s">
        <v>259</v>
      </c>
      <c r="S72" s="235" t="s">
        <v>258</v>
      </c>
      <c r="T72" s="27" t="s">
        <v>258</v>
      </c>
      <c r="U72" s="27">
        <v>10</v>
      </c>
      <c r="V72" s="27">
        <v>23</v>
      </c>
      <c r="W72" s="565" t="s">
        <v>6</v>
      </c>
      <c r="X72" s="453" t="s">
        <v>258</v>
      </c>
      <c r="Y72" s="303" t="s">
        <v>258</v>
      </c>
      <c r="Z72" s="27" t="s">
        <v>258</v>
      </c>
      <c r="AA72" s="277">
        <v>6754905.29</v>
      </c>
      <c r="AB72" s="277">
        <f aca="true" t="shared" si="6" ref="AB72:AB80">K72*500</f>
        <v>2190000</v>
      </c>
      <c r="AC72" s="278">
        <v>7014451.58</v>
      </c>
      <c r="AD72" s="277" t="str">
        <f aca="true" t="shared" si="7" ref="AD72:AD79">IF(AB72&gt;AA72,"wartość odtworzeniowa","wartość księgowa brutto")</f>
        <v>wartość księgowa brutto</v>
      </c>
      <c r="AE72" s="294"/>
      <c r="AF72" s="278"/>
      <c r="AG72" s="279"/>
      <c r="AH72" s="280"/>
      <c r="AI72" s="110">
        <f t="shared" si="5"/>
        <v>0</v>
      </c>
      <c r="AJ72" s="281">
        <f>11204040+678158.98</f>
        <v>11882198.98</v>
      </c>
      <c r="AK72" s="13" t="s">
        <v>261</v>
      </c>
      <c r="AL72" s="48"/>
      <c r="AM72" s="48"/>
      <c r="AN72" s="50"/>
    </row>
    <row r="73" spans="2:40" s="26" customFormat="1" ht="49.5" customHeight="1">
      <c r="B73" s="474">
        <v>55</v>
      </c>
      <c r="C73" s="253" t="s">
        <v>54</v>
      </c>
      <c r="D73" s="256" t="s">
        <v>55</v>
      </c>
      <c r="E73" s="262" t="s">
        <v>374</v>
      </c>
      <c r="F73" s="314">
        <v>1998</v>
      </c>
      <c r="G73" s="314" t="s">
        <v>368</v>
      </c>
      <c r="H73" s="315">
        <v>3</v>
      </c>
      <c r="I73" s="310">
        <v>575.1</v>
      </c>
      <c r="J73" s="311">
        <v>5000</v>
      </c>
      <c r="K73" s="312">
        <v>1182.4</v>
      </c>
      <c r="L73" s="302" t="s">
        <v>281</v>
      </c>
      <c r="M73" s="310" t="s">
        <v>362</v>
      </c>
      <c r="N73" s="302" t="s">
        <v>373</v>
      </c>
      <c r="O73" s="313" t="s">
        <v>5</v>
      </c>
      <c r="P73" s="262" t="s">
        <v>258</v>
      </c>
      <c r="Q73" s="263" t="s">
        <v>258</v>
      </c>
      <c r="R73" s="262" t="s">
        <v>259</v>
      </c>
      <c r="S73" s="312" t="s">
        <v>258</v>
      </c>
      <c r="T73" s="302" t="s">
        <v>258</v>
      </c>
      <c r="U73" s="302">
        <v>5</v>
      </c>
      <c r="V73" s="302">
        <v>10</v>
      </c>
      <c r="W73" s="566"/>
      <c r="X73" s="305" t="s">
        <v>258</v>
      </c>
      <c r="Y73" s="302" t="s">
        <v>375</v>
      </c>
      <c r="Z73" s="302" t="s">
        <v>258</v>
      </c>
      <c r="AA73" s="171">
        <v>2088326.29</v>
      </c>
      <c r="AB73" s="55">
        <f t="shared" si="6"/>
        <v>591200</v>
      </c>
      <c r="AC73" s="56">
        <v>2126504.59</v>
      </c>
      <c r="AD73" s="55" t="str">
        <f t="shared" si="7"/>
        <v>wartość księgowa brutto</v>
      </c>
      <c r="AE73" s="56"/>
      <c r="AF73" s="56"/>
      <c r="AG73" s="57"/>
      <c r="AH73" s="58"/>
      <c r="AI73" s="47">
        <f t="shared" si="5"/>
        <v>0</v>
      </c>
      <c r="AJ73" s="268">
        <v>3024579.2</v>
      </c>
      <c r="AK73" s="269" t="s">
        <v>261</v>
      </c>
      <c r="AL73" s="59"/>
      <c r="AM73" s="59"/>
      <c r="AN73" s="60"/>
    </row>
    <row r="74" spans="2:40" s="26" customFormat="1" ht="49.5" customHeight="1">
      <c r="B74" s="474">
        <v>56</v>
      </c>
      <c r="C74" s="253" t="s">
        <v>54</v>
      </c>
      <c r="D74" s="256" t="s">
        <v>55</v>
      </c>
      <c r="E74" s="262" t="s">
        <v>57</v>
      </c>
      <c r="F74" s="314">
        <v>1998</v>
      </c>
      <c r="G74" s="314" t="s">
        <v>380</v>
      </c>
      <c r="H74" s="262">
        <v>1</v>
      </c>
      <c r="I74" s="28">
        <v>151.9</v>
      </c>
      <c r="J74" s="263">
        <v>850</v>
      </c>
      <c r="K74" s="263">
        <v>123.3</v>
      </c>
      <c r="L74" s="27" t="s">
        <v>281</v>
      </c>
      <c r="M74" s="28" t="s">
        <v>256</v>
      </c>
      <c r="N74" s="27" t="s">
        <v>373</v>
      </c>
      <c r="O74" s="235" t="s">
        <v>5</v>
      </c>
      <c r="P74" s="262" t="s">
        <v>258</v>
      </c>
      <c r="Q74" s="263" t="s">
        <v>258</v>
      </c>
      <c r="R74" s="262" t="s">
        <v>258</v>
      </c>
      <c r="S74" s="263" t="s">
        <v>258</v>
      </c>
      <c r="T74" s="27" t="s">
        <v>258</v>
      </c>
      <c r="U74" s="27">
        <v>0</v>
      </c>
      <c r="V74" s="27">
        <v>4</v>
      </c>
      <c r="W74" s="565"/>
      <c r="X74" s="302" t="s">
        <v>258</v>
      </c>
      <c r="Y74" s="302" t="s">
        <v>375</v>
      </c>
      <c r="Z74" s="303" t="s">
        <v>258</v>
      </c>
      <c r="AA74" s="55">
        <v>557352.74</v>
      </c>
      <c r="AB74" s="55">
        <f t="shared" si="6"/>
        <v>61650</v>
      </c>
      <c r="AC74" s="56">
        <v>557352.74</v>
      </c>
      <c r="AD74" s="55" t="str">
        <f t="shared" si="7"/>
        <v>wartość księgowa brutto</v>
      </c>
      <c r="AE74" s="56"/>
      <c r="AF74" s="56"/>
      <c r="AG74" s="57"/>
      <c r="AH74" s="58"/>
      <c r="AI74" s="47">
        <f t="shared" si="5"/>
        <v>0</v>
      </c>
      <c r="AJ74" s="268">
        <v>2023998.73</v>
      </c>
      <c r="AK74" s="276" t="str">
        <f>IF(AI74&gt;AH74,"wartość odtworzeniowa","wartość księgowa brutto")</f>
        <v>wartość księgowa brutto</v>
      </c>
      <c r="AL74" s="59"/>
      <c r="AM74" s="59"/>
      <c r="AN74" s="60"/>
    </row>
    <row r="75" spans="2:40" s="26" customFormat="1" ht="49.5" customHeight="1">
      <c r="B75" s="474">
        <v>57</v>
      </c>
      <c r="C75" s="253" t="s">
        <v>54</v>
      </c>
      <c r="D75" s="256" t="s">
        <v>55</v>
      </c>
      <c r="E75" s="262" t="s">
        <v>58</v>
      </c>
      <c r="F75" s="314">
        <v>1998</v>
      </c>
      <c r="G75" s="314">
        <v>2012</v>
      </c>
      <c r="H75" s="315">
        <v>1</v>
      </c>
      <c r="I75" s="310">
        <v>61.3</v>
      </c>
      <c r="J75" s="311">
        <v>204</v>
      </c>
      <c r="K75" s="312">
        <v>43.3</v>
      </c>
      <c r="L75" s="302" t="s">
        <v>281</v>
      </c>
      <c r="M75" s="310" t="s">
        <v>378</v>
      </c>
      <c r="N75" s="302" t="s">
        <v>379</v>
      </c>
      <c r="O75" s="313" t="s">
        <v>5</v>
      </c>
      <c r="P75" s="262" t="s">
        <v>258</v>
      </c>
      <c r="Q75" s="263" t="s">
        <v>258</v>
      </c>
      <c r="R75" s="262" t="s">
        <v>259</v>
      </c>
      <c r="S75" s="312" t="s">
        <v>258</v>
      </c>
      <c r="T75" s="302" t="s">
        <v>259</v>
      </c>
      <c r="U75" s="302">
        <v>0</v>
      </c>
      <c r="V75" s="302">
        <v>1</v>
      </c>
      <c r="W75" s="566"/>
      <c r="X75" s="27" t="s">
        <v>258</v>
      </c>
      <c r="Y75" s="305" t="s">
        <v>375</v>
      </c>
      <c r="Z75" s="302" t="s">
        <v>258</v>
      </c>
      <c r="AA75" s="171">
        <v>211418.2</v>
      </c>
      <c r="AB75" s="55">
        <f t="shared" si="6"/>
        <v>21650</v>
      </c>
      <c r="AC75" s="56">
        <v>211418.2</v>
      </c>
      <c r="AD75" s="55" t="str">
        <f t="shared" si="7"/>
        <v>wartość księgowa brutto</v>
      </c>
      <c r="AE75" s="56"/>
      <c r="AF75" s="56"/>
      <c r="AG75" s="57"/>
      <c r="AH75" s="58"/>
      <c r="AI75" s="47">
        <f t="shared" si="5"/>
        <v>0</v>
      </c>
      <c r="AJ75" s="268">
        <v>211418.2</v>
      </c>
      <c r="AK75" s="276" t="str">
        <f>IF(AI75&gt;AH75,"wartość odtworzeniowa","wartość księgowa brutto")</f>
        <v>wartość księgowa brutto</v>
      </c>
      <c r="AL75" s="59"/>
      <c r="AM75" s="59"/>
      <c r="AN75" s="60"/>
    </row>
    <row r="76" spans="2:40" s="26" customFormat="1" ht="49.5" customHeight="1">
      <c r="B76" s="474">
        <v>58</v>
      </c>
      <c r="C76" s="253" t="s">
        <v>54</v>
      </c>
      <c r="D76" s="256" t="s">
        <v>55</v>
      </c>
      <c r="E76" s="262" t="s">
        <v>59</v>
      </c>
      <c r="F76" s="27">
        <v>1998</v>
      </c>
      <c r="G76" s="27" t="s">
        <v>368</v>
      </c>
      <c r="H76" s="262">
        <v>1</v>
      </c>
      <c r="I76" s="28">
        <v>335.2</v>
      </c>
      <c r="J76" s="263">
        <v>1934</v>
      </c>
      <c r="K76" s="263">
        <v>457.9</v>
      </c>
      <c r="L76" s="27" t="s">
        <v>281</v>
      </c>
      <c r="M76" s="28" t="s">
        <v>362</v>
      </c>
      <c r="N76" s="27" t="s">
        <v>376</v>
      </c>
      <c r="O76" s="235" t="s">
        <v>5</v>
      </c>
      <c r="P76" s="262" t="s">
        <v>258</v>
      </c>
      <c r="Q76" s="263" t="s">
        <v>258</v>
      </c>
      <c r="R76" s="262" t="s">
        <v>259</v>
      </c>
      <c r="S76" s="263" t="s">
        <v>258</v>
      </c>
      <c r="T76" s="27" t="s">
        <v>258</v>
      </c>
      <c r="U76" s="27">
        <v>2</v>
      </c>
      <c r="V76" s="27">
        <v>4</v>
      </c>
      <c r="W76" s="565"/>
      <c r="X76" s="302" t="s">
        <v>258</v>
      </c>
      <c r="Y76" s="302" t="s">
        <v>258</v>
      </c>
      <c r="Z76" s="303" t="s">
        <v>258</v>
      </c>
      <c r="AA76" s="55">
        <v>611615.78</v>
      </c>
      <c r="AB76" s="55">
        <f t="shared" si="6"/>
        <v>228950</v>
      </c>
      <c r="AC76" s="56">
        <v>633930.53</v>
      </c>
      <c r="AD76" s="55" t="str">
        <f t="shared" si="7"/>
        <v>wartość księgowa brutto</v>
      </c>
      <c r="AE76" s="56"/>
      <c r="AF76" s="56"/>
      <c r="AG76" s="57"/>
      <c r="AH76" s="58"/>
      <c r="AI76" s="47">
        <f t="shared" si="5"/>
        <v>0</v>
      </c>
      <c r="AJ76" s="268">
        <v>1463906.3</v>
      </c>
      <c r="AK76" s="269" t="s">
        <v>261</v>
      </c>
      <c r="AL76" s="59"/>
      <c r="AM76" s="59"/>
      <c r="AN76" s="60"/>
    </row>
    <row r="77" spans="2:40" s="26" customFormat="1" ht="49.5" customHeight="1">
      <c r="B77" s="474">
        <v>59</v>
      </c>
      <c r="C77" s="253" t="s">
        <v>54</v>
      </c>
      <c r="D77" s="256" t="s">
        <v>55</v>
      </c>
      <c r="E77" s="262" t="s">
        <v>372</v>
      </c>
      <c r="F77" s="307">
        <v>1998</v>
      </c>
      <c r="G77" s="308" t="s">
        <v>368</v>
      </c>
      <c r="H77" s="309">
        <v>2</v>
      </c>
      <c r="I77" s="310">
        <v>1773</v>
      </c>
      <c r="J77" s="311">
        <v>12015</v>
      </c>
      <c r="K77" s="312">
        <v>2278.5</v>
      </c>
      <c r="L77" s="302" t="s">
        <v>369</v>
      </c>
      <c r="M77" s="310" t="s">
        <v>362</v>
      </c>
      <c r="N77" s="302" t="s">
        <v>373</v>
      </c>
      <c r="O77" s="313" t="s">
        <v>5</v>
      </c>
      <c r="P77" s="262" t="s">
        <v>258</v>
      </c>
      <c r="Q77" s="263" t="s">
        <v>258</v>
      </c>
      <c r="R77" s="262" t="s">
        <v>259</v>
      </c>
      <c r="S77" s="312" t="s">
        <v>258</v>
      </c>
      <c r="T77" s="302" t="s">
        <v>258</v>
      </c>
      <c r="U77" s="302">
        <v>6</v>
      </c>
      <c r="V77" s="302">
        <v>14</v>
      </c>
      <c r="W77" s="566"/>
      <c r="X77" s="27" t="s">
        <v>258</v>
      </c>
      <c r="Y77" s="305" t="s">
        <v>258</v>
      </c>
      <c r="Z77" s="302" t="s">
        <v>258</v>
      </c>
      <c r="AA77" s="276">
        <v>4027047.09</v>
      </c>
      <c r="AB77" s="270">
        <f t="shared" si="6"/>
        <v>1139250</v>
      </c>
      <c r="AC77" s="271">
        <v>4480585.07</v>
      </c>
      <c r="AD77" s="270" t="str">
        <f t="shared" si="7"/>
        <v>wartość księgowa brutto</v>
      </c>
      <c r="AE77" s="271"/>
      <c r="AF77" s="271"/>
      <c r="AG77" s="272"/>
      <c r="AH77" s="273"/>
      <c r="AI77" s="306">
        <f t="shared" si="5"/>
        <v>0</v>
      </c>
      <c r="AJ77" s="268">
        <v>5552371</v>
      </c>
      <c r="AK77" s="269" t="s">
        <v>261</v>
      </c>
      <c r="AL77" s="59"/>
      <c r="AM77" s="59"/>
      <c r="AN77" s="60"/>
    </row>
    <row r="78" spans="2:40" s="26" customFormat="1" ht="49.5" customHeight="1">
      <c r="B78" s="474">
        <v>60</v>
      </c>
      <c r="C78" s="253" t="s">
        <v>54</v>
      </c>
      <c r="D78" s="256" t="s">
        <v>55</v>
      </c>
      <c r="E78" s="262" t="s">
        <v>60</v>
      </c>
      <c r="F78" s="27">
        <v>1998</v>
      </c>
      <c r="G78" s="27" t="s">
        <v>368</v>
      </c>
      <c r="H78" s="262">
        <v>1</v>
      </c>
      <c r="I78" s="28">
        <v>460.4</v>
      </c>
      <c r="J78" s="263">
        <v>3526</v>
      </c>
      <c r="K78" s="263">
        <v>485.4</v>
      </c>
      <c r="L78" s="305" t="s">
        <v>281</v>
      </c>
      <c r="M78" s="310" t="s">
        <v>377</v>
      </c>
      <c r="N78" s="302" t="s">
        <v>373</v>
      </c>
      <c r="O78" s="313" t="s">
        <v>5</v>
      </c>
      <c r="P78" s="262" t="s">
        <v>258</v>
      </c>
      <c r="Q78" s="263" t="s">
        <v>258</v>
      </c>
      <c r="R78" s="262" t="s">
        <v>259</v>
      </c>
      <c r="S78" s="263" t="s">
        <v>258</v>
      </c>
      <c r="T78" s="27" t="s">
        <v>258</v>
      </c>
      <c r="U78" s="27">
        <v>0</v>
      </c>
      <c r="V78" s="27">
        <v>4</v>
      </c>
      <c r="W78" s="565"/>
      <c r="X78" s="302" t="s">
        <v>258</v>
      </c>
      <c r="Y78" s="302" t="s">
        <v>275</v>
      </c>
      <c r="Z78" s="302" t="s">
        <v>258</v>
      </c>
      <c r="AA78" s="171">
        <v>2148413.31</v>
      </c>
      <c r="AB78" s="55">
        <f t="shared" si="6"/>
        <v>242700</v>
      </c>
      <c r="AC78" s="56">
        <v>2148413.31</v>
      </c>
      <c r="AD78" s="55" t="str">
        <f t="shared" si="7"/>
        <v>wartość księgowa brutto</v>
      </c>
      <c r="AE78" s="56"/>
      <c r="AF78" s="56"/>
      <c r="AG78" s="57"/>
      <c r="AH78" s="58"/>
      <c r="AI78" s="47">
        <f t="shared" si="5"/>
        <v>0</v>
      </c>
      <c r="AJ78" s="268">
        <v>2601810.06</v>
      </c>
      <c r="AK78" s="269" t="s">
        <v>269</v>
      </c>
      <c r="AL78" s="59"/>
      <c r="AM78" s="59"/>
      <c r="AN78" s="60"/>
    </row>
    <row r="79" spans="2:40" s="26" customFormat="1" ht="49.5" customHeight="1">
      <c r="B79" s="474">
        <v>61</v>
      </c>
      <c r="C79" s="295" t="s">
        <v>54</v>
      </c>
      <c r="D79" s="296" t="s">
        <v>55</v>
      </c>
      <c r="E79" s="316" t="s">
        <v>61</v>
      </c>
      <c r="F79" s="323">
        <v>1998</v>
      </c>
      <c r="G79" s="324" t="s">
        <v>368</v>
      </c>
      <c r="H79" s="317">
        <v>1</v>
      </c>
      <c r="I79" s="325">
        <v>198.2</v>
      </c>
      <c r="J79" s="318">
        <v>660</v>
      </c>
      <c r="K79" s="319">
        <v>163</v>
      </c>
      <c r="L79" s="326" t="s">
        <v>281</v>
      </c>
      <c r="M79" s="320" t="s">
        <v>381</v>
      </c>
      <c r="N79" s="27" t="s">
        <v>373</v>
      </c>
      <c r="O79" s="321" t="s">
        <v>264</v>
      </c>
      <c r="P79" s="322" t="s">
        <v>258</v>
      </c>
      <c r="Q79" s="321" t="s">
        <v>259</v>
      </c>
      <c r="R79" s="322" t="s">
        <v>259</v>
      </c>
      <c r="S79" s="319" t="s">
        <v>259</v>
      </c>
      <c r="T79" s="326" t="s">
        <v>258</v>
      </c>
      <c r="U79" s="326">
        <v>0</v>
      </c>
      <c r="V79" s="326">
        <v>0</v>
      </c>
      <c r="W79" s="567"/>
      <c r="X79" s="323" t="s">
        <v>258</v>
      </c>
      <c r="Y79" s="335" t="s">
        <v>275</v>
      </c>
      <c r="Z79" s="324" t="s">
        <v>258</v>
      </c>
      <c r="AA79" s="145">
        <v>116954.12</v>
      </c>
      <c r="AB79" s="62">
        <f t="shared" si="6"/>
        <v>81500</v>
      </c>
      <c r="AC79" s="63">
        <v>116954.12</v>
      </c>
      <c r="AD79" s="62" t="str">
        <f t="shared" si="7"/>
        <v>wartość księgowa brutto</v>
      </c>
      <c r="AE79" s="63"/>
      <c r="AF79" s="63"/>
      <c r="AG79" s="64"/>
      <c r="AH79" s="65"/>
      <c r="AI79" s="47">
        <f t="shared" si="5"/>
        <v>0</v>
      </c>
      <c r="AJ79" s="268">
        <v>289162</v>
      </c>
      <c r="AK79" s="269" t="s">
        <v>261</v>
      </c>
      <c r="AL79" s="59"/>
      <c r="AM79" s="59"/>
      <c r="AN79" s="60"/>
    </row>
    <row r="80" spans="2:40" s="26" customFormat="1" ht="49.5" customHeight="1">
      <c r="B80" s="474">
        <v>62</v>
      </c>
      <c r="C80" s="295" t="s">
        <v>54</v>
      </c>
      <c r="D80" s="296" t="s">
        <v>55</v>
      </c>
      <c r="E80" s="327" t="s">
        <v>382</v>
      </c>
      <c r="F80" s="302"/>
      <c r="G80" s="330" t="s">
        <v>383</v>
      </c>
      <c r="H80" s="302">
        <v>1</v>
      </c>
      <c r="I80" s="331">
        <v>477.4</v>
      </c>
      <c r="J80" s="310">
        <v>2205.1</v>
      </c>
      <c r="K80" s="310">
        <v>441</v>
      </c>
      <c r="L80" s="330" t="s">
        <v>281</v>
      </c>
      <c r="M80" s="310" t="s">
        <v>384</v>
      </c>
      <c r="N80" s="328" t="s">
        <v>385</v>
      </c>
      <c r="O80" s="333" t="s">
        <v>5</v>
      </c>
      <c r="P80" s="314" t="s">
        <v>258</v>
      </c>
      <c r="Q80" s="333" t="s">
        <v>259</v>
      </c>
      <c r="R80" s="314" t="s">
        <v>259</v>
      </c>
      <c r="S80" s="332" t="s">
        <v>259</v>
      </c>
      <c r="T80" s="302" t="s">
        <v>259</v>
      </c>
      <c r="U80" s="302">
        <v>0</v>
      </c>
      <c r="V80" s="334">
        <v>2</v>
      </c>
      <c r="W80" s="337"/>
      <c r="X80" s="307" t="s">
        <v>258</v>
      </c>
      <c r="Y80" s="314" t="s">
        <v>258</v>
      </c>
      <c r="Z80" s="329" t="s">
        <v>258</v>
      </c>
      <c r="AA80" s="163"/>
      <c r="AB80" s="82">
        <f t="shared" si="6"/>
        <v>220500</v>
      </c>
      <c r="AC80" s="83"/>
      <c r="AD80" s="82"/>
      <c r="AE80" s="83"/>
      <c r="AF80" s="83"/>
      <c r="AG80" s="336"/>
      <c r="AH80" s="223"/>
      <c r="AI80" s="47"/>
      <c r="AJ80" s="268">
        <v>95515.08</v>
      </c>
      <c r="AK80" s="269" t="s">
        <v>269</v>
      </c>
      <c r="AL80" s="59"/>
      <c r="AM80" s="59"/>
      <c r="AN80" s="60"/>
    </row>
    <row r="81" spans="2:40" s="26" customFormat="1" ht="49.5" customHeight="1">
      <c r="B81" s="474">
        <v>63</v>
      </c>
      <c r="C81" s="295" t="s">
        <v>54</v>
      </c>
      <c r="D81" s="296" t="s">
        <v>55</v>
      </c>
      <c r="E81" s="27" t="s">
        <v>62</v>
      </c>
      <c r="F81" s="89"/>
      <c r="G81" s="89"/>
      <c r="H81" s="289"/>
      <c r="I81" s="90"/>
      <c r="J81" s="292"/>
      <c r="K81" s="292"/>
      <c r="L81" s="27" t="s">
        <v>63</v>
      </c>
      <c r="M81" s="292"/>
      <c r="N81" s="289"/>
      <c r="O81" s="292"/>
      <c r="P81" s="289"/>
      <c r="Q81" s="292"/>
      <c r="R81" s="289"/>
      <c r="S81" s="184"/>
      <c r="T81" s="297"/>
      <c r="U81" s="80"/>
      <c r="V81" s="80"/>
      <c r="W81" s="80"/>
      <c r="X81" s="80"/>
      <c r="Y81" s="80"/>
      <c r="Z81" s="298"/>
      <c r="AA81" s="185"/>
      <c r="AB81" s="293"/>
      <c r="AC81" s="92">
        <v>1755383.35</v>
      </c>
      <c r="AD81" s="293" t="s">
        <v>269</v>
      </c>
      <c r="AE81" s="92"/>
      <c r="AF81" s="92"/>
      <c r="AG81" s="291"/>
      <c r="AH81" s="65"/>
      <c r="AI81" s="47"/>
      <c r="AJ81" s="268">
        <v>1755383.35</v>
      </c>
      <c r="AK81" s="276" t="str">
        <f>IF(AI81&gt;AH81,"wartość odtworzeniowa","wartość księgowa brutto")</f>
        <v>wartość księgowa brutto</v>
      </c>
      <c r="AL81" s="59"/>
      <c r="AM81" s="59"/>
      <c r="AN81" s="60"/>
    </row>
    <row r="82" spans="2:40" s="26" customFormat="1" ht="49.5" customHeight="1">
      <c r="B82" s="474">
        <v>64</v>
      </c>
      <c r="C82" s="295" t="s">
        <v>54</v>
      </c>
      <c r="D82" s="296" t="s">
        <v>55</v>
      </c>
      <c r="E82" s="316" t="s">
        <v>64</v>
      </c>
      <c r="F82" s="338"/>
      <c r="G82" s="324">
        <v>2013</v>
      </c>
      <c r="H82" s="300"/>
      <c r="I82" s="189"/>
      <c r="J82" s="299"/>
      <c r="K82" s="54"/>
      <c r="L82" s="262" t="s">
        <v>65</v>
      </c>
      <c r="M82" s="54"/>
      <c r="N82" s="53"/>
      <c r="O82" s="54"/>
      <c r="P82" s="53"/>
      <c r="Q82" s="54"/>
      <c r="R82" s="53"/>
      <c r="S82" s="54"/>
      <c r="T82" s="89"/>
      <c r="U82" s="89"/>
      <c r="V82" s="89"/>
      <c r="W82" s="89"/>
      <c r="X82" s="89"/>
      <c r="Y82" s="89"/>
      <c r="Z82" s="89"/>
      <c r="AA82" s="55"/>
      <c r="AB82" s="55"/>
      <c r="AC82" s="56">
        <v>459178.16</v>
      </c>
      <c r="AD82" s="62" t="s">
        <v>269</v>
      </c>
      <c r="AE82" s="56"/>
      <c r="AF82" s="56"/>
      <c r="AG82" s="57"/>
      <c r="AH82" s="58"/>
      <c r="AI82" s="47"/>
      <c r="AJ82" s="268">
        <v>486238.16</v>
      </c>
      <c r="AK82" s="276" t="str">
        <f>IF(AI82&gt;AH82,"wartość odtworzeniowa","wartość księgowa brutto")</f>
        <v>wartość księgowa brutto</v>
      </c>
      <c r="AL82" s="59"/>
      <c r="AM82" s="59"/>
      <c r="AN82" s="60"/>
    </row>
    <row r="83" spans="2:40" s="26" customFormat="1" ht="49.5" customHeight="1">
      <c r="B83" s="474">
        <v>65</v>
      </c>
      <c r="C83" s="253" t="s">
        <v>54</v>
      </c>
      <c r="D83" s="256" t="s">
        <v>55</v>
      </c>
      <c r="E83" s="315" t="s">
        <v>66</v>
      </c>
      <c r="F83" s="297"/>
      <c r="G83" s="80"/>
      <c r="H83" s="80"/>
      <c r="I83" s="339"/>
      <c r="J83" s="299"/>
      <c r="K83" s="54"/>
      <c r="L83" s="262" t="s">
        <v>1</v>
      </c>
      <c r="M83" s="54"/>
      <c r="N83" s="53"/>
      <c r="O83" s="54"/>
      <c r="P83" s="53"/>
      <c r="Q83" s="54"/>
      <c r="R83" s="53"/>
      <c r="S83" s="181"/>
      <c r="T83" s="297"/>
      <c r="U83" s="80"/>
      <c r="V83" s="80"/>
      <c r="W83" s="80"/>
      <c r="X83" s="80"/>
      <c r="Y83" s="80"/>
      <c r="Z83" s="298"/>
      <c r="AA83" s="171"/>
      <c r="AB83" s="55"/>
      <c r="AC83" s="56">
        <v>19196.67</v>
      </c>
      <c r="AD83" s="62" t="s">
        <v>269</v>
      </c>
      <c r="AE83" s="56"/>
      <c r="AF83" s="56"/>
      <c r="AG83" s="57"/>
      <c r="AH83" s="58"/>
      <c r="AI83" s="47"/>
      <c r="AJ83" s="268">
        <v>19196.67</v>
      </c>
      <c r="AK83" s="276" t="str">
        <f>IF(AI83&gt;AH83,"wartość odtworzeniowa","wartość księgowa brutto")</f>
        <v>wartość księgowa brutto</v>
      </c>
      <c r="AL83" s="59"/>
      <c r="AM83" s="59"/>
      <c r="AN83" s="60"/>
    </row>
    <row r="84" spans="2:40" s="26" customFormat="1" ht="49.5" customHeight="1">
      <c r="B84" s="474">
        <v>66</v>
      </c>
      <c r="C84" s="253" t="s">
        <v>54</v>
      </c>
      <c r="D84" s="256" t="s">
        <v>55</v>
      </c>
      <c r="E84" s="262" t="s">
        <v>67</v>
      </c>
      <c r="F84" s="27">
        <v>2005</v>
      </c>
      <c r="G84" s="89"/>
      <c r="H84" s="290"/>
      <c r="I84" s="90"/>
      <c r="J84" s="54"/>
      <c r="K84" s="54"/>
      <c r="L84" s="53"/>
      <c r="M84" s="54"/>
      <c r="N84" s="53"/>
      <c r="O84" s="54"/>
      <c r="P84" s="53"/>
      <c r="Q84" s="54"/>
      <c r="R84" s="53"/>
      <c r="S84" s="181"/>
      <c r="T84" s="297"/>
      <c r="U84" s="80"/>
      <c r="V84" s="80"/>
      <c r="W84" s="80"/>
      <c r="X84" s="80"/>
      <c r="Y84" s="80"/>
      <c r="Z84" s="298"/>
      <c r="AA84" s="171"/>
      <c r="AB84" s="55"/>
      <c r="AC84" s="56">
        <v>6171.98</v>
      </c>
      <c r="AD84" s="62" t="s">
        <v>269</v>
      </c>
      <c r="AE84" s="56"/>
      <c r="AF84" s="56"/>
      <c r="AG84" s="57"/>
      <c r="AH84" s="58"/>
      <c r="AI84" s="47"/>
      <c r="AJ84" s="268">
        <v>6171.98</v>
      </c>
      <c r="AK84" s="276" t="str">
        <f>IF(AI84&gt;AH84,"wartość odtworzeniowa","wartość księgowa brutto")</f>
        <v>wartość księgowa brutto</v>
      </c>
      <c r="AL84" s="59"/>
      <c r="AM84" s="59"/>
      <c r="AN84" s="60"/>
    </row>
    <row r="85" spans="2:40" s="26" customFormat="1" ht="49.5" customHeight="1">
      <c r="B85" s="474">
        <v>67</v>
      </c>
      <c r="C85" s="32" t="s">
        <v>54</v>
      </c>
      <c r="D85" s="39" t="s">
        <v>55</v>
      </c>
      <c r="E85" s="27" t="s">
        <v>68</v>
      </c>
      <c r="F85" s="316">
        <v>2005</v>
      </c>
      <c r="G85" s="302">
        <v>2012</v>
      </c>
      <c r="H85" s="218"/>
      <c r="I85" s="165"/>
      <c r="J85" s="301"/>
      <c r="K85" s="90"/>
      <c r="L85" s="89"/>
      <c r="M85" s="90"/>
      <c r="N85" s="89"/>
      <c r="O85" s="90"/>
      <c r="P85" s="89"/>
      <c r="Q85" s="90"/>
      <c r="R85" s="89"/>
      <c r="S85" s="90"/>
      <c r="T85" s="89"/>
      <c r="U85" s="89"/>
      <c r="V85" s="89"/>
      <c r="W85" s="89"/>
      <c r="X85" s="89"/>
      <c r="Y85" s="89"/>
      <c r="Z85" s="89"/>
      <c r="AA85" s="91"/>
      <c r="AB85" s="91"/>
      <c r="AC85" s="92">
        <v>166753.95</v>
      </c>
      <c r="AD85" s="62" t="s">
        <v>269</v>
      </c>
      <c r="AE85" s="92"/>
      <c r="AF85" s="92"/>
      <c r="AG85" s="93"/>
      <c r="AH85" s="94"/>
      <c r="AI85" s="47"/>
      <c r="AJ85" s="268">
        <v>166753.95</v>
      </c>
      <c r="AK85" s="276" t="str">
        <f>IF(AI85&gt;AH85,"wartość odtworzeniowa","wartość księgowa brutto")</f>
        <v>wartość księgowa brutto</v>
      </c>
      <c r="AL85" s="59"/>
      <c r="AM85" s="59"/>
      <c r="AN85" s="60"/>
    </row>
    <row r="86" spans="2:40" s="26" customFormat="1" ht="49.5" customHeight="1" thickBot="1">
      <c r="B86" s="448">
        <v>68</v>
      </c>
      <c r="C86" s="295" t="s">
        <v>54</v>
      </c>
      <c r="D86" s="296" t="s">
        <v>55</v>
      </c>
      <c r="E86" s="322" t="s">
        <v>386</v>
      </c>
      <c r="F86" s="322">
        <v>2005</v>
      </c>
      <c r="G86" s="89"/>
      <c r="H86" s="52"/>
      <c r="I86" s="292"/>
      <c r="J86" s="61"/>
      <c r="K86" s="61"/>
      <c r="L86" s="52"/>
      <c r="M86" s="61"/>
      <c r="N86" s="52"/>
      <c r="O86" s="61"/>
      <c r="P86" s="52"/>
      <c r="Q86" s="61"/>
      <c r="R86" s="52"/>
      <c r="S86" s="61"/>
      <c r="T86" s="52"/>
      <c r="U86" s="52"/>
      <c r="V86" s="52"/>
      <c r="W86" s="52"/>
      <c r="X86" s="52"/>
      <c r="Y86" s="52"/>
      <c r="Z86" s="52"/>
      <c r="AA86" s="62"/>
      <c r="AB86" s="62"/>
      <c r="AC86" s="63">
        <v>1768110.83</v>
      </c>
      <c r="AD86" s="62" t="s">
        <v>269</v>
      </c>
      <c r="AE86" s="63"/>
      <c r="AF86" s="63"/>
      <c r="AG86" s="64"/>
      <c r="AH86" s="65"/>
      <c r="AI86" s="66"/>
      <c r="AJ86" s="340">
        <v>13529.2</v>
      </c>
      <c r="AK86" s="269" t="s">
        <v>269</v>
      </c>
      <c r="AL86" s="67"/>
      <c r="AM86" s="67"/>
      <c r="AN86" s="69"/>
    </row>
    <row r="87" spans="2:40" s="26" customFormat="1" ht="49.5" customHeight="1" thickBot="1">
      <c r="B87" s="100"/>
      <c r="C87" s="29" t="s">
        <v>54</v>
      </c>
      <c r="D87" s="102"/>
      <c r="E87" s="104"/>
      <c r="F87" s="104"/>
      <c r="G87" s="104"/>
      <c r="H87" s="104"/>
      <c r="I87" s="105"/>
      <c r="J87" s="105"/>
      <c r="K87" s="105"/>
      <c r="L87" s="104"/>
      <c r="M87" s="105"/>
      <c r="N87" s="104"/>
      <c r="O87" s="105"/>
      <c r="P87" s="104"/>
      <c r="Q87" s="105"/>
      <c r="R87" s="104"/>
      <c r="S87" s="105"/>
      <c r="T87" s="104"/>
      <c r="U87" s="104"/>
      <c r="V87" s="104"/>
      <c r="W87" s="104"/>
      <c r="X87" s="104"/>
      <c r="Y87" s="104"/>
      <c r="Z87" s="104"/>
      <c r="AA87" s="106">
        <f>SUM(AA72:AA79)</f>
        <v>16516032.819999998</v>
      </c>
      <c r="AB87" s="106">
        <f>SUM(AB72:AB79)</f>
        <v>4556900</v>
      </c>
      <c r="AC87" s="107">
        <v>21585571.09</v>
      </c>
      <c r="AD87" s="106"/>
      <c r="AE87" s="107">
        <v>3315892.35</v>
      </c>
      <c r="AF87" s="107">
        <v>10000</v>
      </c>
      <c r="AG87" s="30">
        <v>42370</v>
      </c>
      <c r="AH87" s="31">
        <v>43100</v>
      </c>
      <c r="AI87" s="114">
        <f aca="true" t="shared" si="8" ref="AI87:AI92">ROUNDUP(DAYS360(AG87,AH87)/30,0)</f>
        <v>24</v>
      </c>
      <c r="AJ87" s="249">
        <f>SUM(AJ72:AJ86)</f>
        <v>29592232.86</v>
      </c>
      <c r="AK87" s="109"/>
      <c r="AL87" s="288">
        <v>3775237.6</v>
      </c>
      <c r="AM87" s="288">
        <v>442148.74</v>
      </c>
      <c r="AN87" s="252">
        <v>4000</v>
      </c>
    </row>
    <row r="88" spans="2:40" s="26" customFormat="1" ht="49.5" customHeight="1">
      <c r="B88" s="25">
        <v>69</v>
      </c>
      <c r="C88" s="225" t="s">
        <v>73</v>
      </c>
      <c r="D88" s="226" t="s">
        <v>74</v>
      </c>
      <c r="E88" s="233" t="s">
        <v>319</v>
      </c>
      <c r="F88" s="233">
        <v>1997</v>
      </c>
      <c r="G88" s="233">
        <v>2011</v>
      </c>
      <c r="H88" s="233" t="s">
        <v>75</v>
      </c>
      <c r="I88" s="235">
        <v>420</v>
      </c>
      <c r="J88" s="235">
        <v>3050</v>
      </c>
      <c r="K88" s="235">
        <v>943.6</v>
      </c>
      <c r="L88" s="233" t="s">
        <v>281</v>
      </c>
      <c r="M88" s="235" t="s">
        <v>33</v>
      </c>
      <c r="N88" s="233" t="s">
        <v>273</v>
      </c>
      <c r="O88" s="235" t="s">
        <v>256</v>
      </c>
      <c r="P88" s="233" t="s">
        <v>258</v>
      </c>
      <c r="Q88" s="235" t="s">
        <v>258</v>
      </c>
      <c r="R88" s="233" t="s">
        <v>258</v>
      </c>
      <c r="S88" s="235" t="s">
        <v>258</v>
      </c>
      <c r="T88" s="265"/>
      <c r="U88" s="265">
        <v>2</v>
      </c>
      <c r="V88" s="561">
        <v>24</v>
      </c>
      <c r="W88" s="265" t="s">
        <v>284</v>
      </c>
      <c r="X88" s="265" t="s">
        <v>258</v>
      </c>
      <c r="Y88" s="265" t="s">
        <v>258</v>
      </c>
      <c r="Z88" s="265" t="s">
        <v>258</v>
      </c>
      <c r="AA88" s="277">
        <v>1471892.91</v>
      </c>
      <c r="AB88" s="277">
        <f>K88*500</f>
        <v>471800</v>
      </c>
      <c r="AC88" s="278">
        <v>1471893</v>
      </c>
      <c r="AD88" s="277" t="str">
        <f>IF(AB88&gt;AA88,"wartość odtworzeniowa","wartość księgowa brutto")</f>
        <v>wartość księgowa brutto</v>
      </c>
      <c r="AE88" s="278"/>
      <c r="AF88" s="278"/>
      <c r="AG88" s="279"/>
      <c r="AH88" s="280"/>
      <c r="AI88" s="110">
        <f t="shared" si="8"/>
        <v>0</v>
      </c>
      <c r="AJ88" s="281">
        <v>2413728</v>
      </c>
      <c r="AK88" s="13" t="s">
        <v>261</v>
      </c>
      <c r="AL88" s="48"/>
      <c r="AM88" s="48"/>
      <c r="AN88" s="50"/>
    </row>
    <row r="89" spans="2:40" s="26" customFormat="1" ht="49.5" customHeight="1">
      <c r="B89" s="474">
        <v>70</v>
      </c>
      <c r="C89" s="253" t="s">
        <v>73</v>
      </c>
      <c r="D89" s="256" t="s">
        <v>74</v>
      </c>
      <c r="E89" s="262" t="s">
        <v>76</v>
      </c>
      <c r="F89" s="262">
        <v>1932</v>
      </c>
      <c r="G89" s="262" t="s">
        <v>364</v>
      </c>
      <c r="H89" s="262" t="s">
        <v>77</v>
      </c>
      <c r="I89" s="263">
        <v>384.5</v>
      </c>
      <c r="J89" s="263">
        <v>3492</v>
      </c>
      <c r="K89" s="263">
        <v>539</v>
      </c>
      <c r="L89" s="262" t="s">
        <v>281</v>
      </c>
      <c r="M89" s="263" t="s">
        <v>273</v>
      </c>
      <c r="N89" s="262" t="s">
        <v>273</v>
      </c>
      <c r="O89" s="263" t="s">
        <v>294</v>
      </c>
      <c r="P89" s="262" t="s">
        <v>258</v>
      </c>
      <c r="Q89" s="263" t="s">
        <v>258</v>
      </c>
      <c r="R89" s="262" t="s">
        <v>258</v>
      </c>
      <c r="S89" s="263" t="s">
        <v>258</v>
      </c>
      <c r="T89" s="264"/>
      <c r="U89" s="267">
        <v>2</v>
      </c>
      <c r="V89" s="562"/>
      <c r="W89" s="267" t="s">
        <v>284</v>
      </c>
      <c r="X89" s="267" t="s">
        <v>258</v>
      </c>
      <c r="Y89" s="267" t="s">
        <v>258</v>
      </c>
      <c r="Z89" s="267" t="s">
        <v>258</v>
      </c>
      <c r="AA89" s="55">
        <v>81788.2</v>
      </c>
      <c r="AB89" s="55">
        <f>K89*500</f>
        <v>269500</v>
      </c>
      <c r="AC89" s="56">
        <v>264887</v>
      </c>
      <c r="AD89" s="55" t="str">
        <f>IF(AB89&gt;AA89,"wartość odtworzeniowa","wartość księgowa brutto")</f>
        <v>wartość odtworzeniowa</v>
      </c>
      <c r="AE89" s="56"/>
      <c r="AF89" s="56"/>
      <c r="AG89" s="57"/>
      <c r="AH89" s="58"/>
      <c r="AI89" s="47">
        <f t="shared" si="8"/>
        <v>0</v>
      </c>
      <c r="AJ89" s="268">
        <v>1378762</v>
      </c>
      <c r="AK89" s="269" t="s">
        <v>261</v>
      </c>
      <c r="AL89" s="59"/>
      <c r="AM89" s="59"/>
      <c r="AN89" s="60"/>
    </row>
    <row r="90" spans="2:40" s="26" customFormat="1" ht="49.5" customHeight="1">
      <c r="B90" s="474">
        <v>71</v>
      </c>
      <c r="C90" s="253" t="s">
        <v>73</v>
      </c>
      <c r="D90" s="256" t="s">
        <v>74</v>
      </c>
      <c r="E90" s="262" t="s">
        <v>318</v>
      </c>
      <c r="F90" s="262">
        <v>1941</v>
      </c>
      <c r="G90" s="262" t="s">
        <v>364</v>
      </c>
      <c r="H90" s="262" t="s">
        <v>78</v>
      </c>
      <c r="I90" s="263">
        <v>230.8</v>
      </c>
      <c r="J90" s="263">
        <v>1740</v>
      </c>
      <c r="K90" s="263">
        <v>277</v>
      </c>
      <c r="L90" s="262" t="s">
        <v>79</v>
      </c>
      <c r="M90" s="263" t="s">
        <v>273</v>
      </c>
      <c r="N90" s="262" t="s">
        <v>273</v>
      </c>
      <c r="O90" s="263" t="s">
        <v>294</v>
      </c>
      <c r="P90" s="262" t="s">
        <v>258</v>
      </c>
      <c r="Q90" s="263" t="s">
        <v>258</v>
      </c>
      <c r="R90" s="262" t="s">
        <v>258</v>
      </c>
      <c r="S90" s="263" t="s">
        <v>258</v>
      </c>
      <c r="T90" s="267"/>
      <c r="U90" s="267">
        <v>2</v>
      </c>
      <c r="V90" s="562"/>
      <c r="W90" s="267" t="s">
        <v>284</v>
      </c>
      <c r="X90" s="267" t="s">
        <v>258</v>
      </c>
      <c r="Y90" s="267" t="s">
        <v>258</v>
      </c>
      <c r="Z90" s="267" t="s">
        <v>258</v>
      </c>
      <c r="AA90" s="270">
        <v>31666.3</v>
      </c>
      <c r="AB90" s="270">
        <f>K90*500</f>
        <v>138500</v>
      </c>
      <c r="AC90" s="271">
        <v>330672</v>
      </c>
      <c r="AD90" s="270" t="str">
        <f>IF(AB90&gt;AA90,"wartość odtworzeniowa","wartość księgowa brutto")</f>
        <v>wartość odtworzeniowa</v>
      </c>
      <c r="AE90" s="271"/>
      <c r="AF90" s="271"/>
      <c r="AG90" s="272"/>
      <c r="AH90" s="273"/>
      <c r="AI90" s="47">
        <f t="shared" si="8"/>
        <v>0</v>
      </c>
      <c r="AJ90" s="268">
        <v>708566</v>
      </c>
      <c r="AK90" s="269" t="s">
        <v>261</v>
      </c>
      <c r="AL90" s="59"/>
      <c r="AM90" s="59"/>
      <c r="AN90" s="60"/>
    </row>
    <row r="91" spans="2:40" s="26" customFormat="1" ht="49.5" customHeight="1">
      <c r="B91" s="474">
        <v>72</v>
      </c>
      <c r="C91" s="253" t="s">
        <v>73</v>
      </c>
      <c r="D91" s="256" t="s">
        <v>74</v>
      </c>
      <c r="E91" s="262" t="s">
        <v>317</v>
      </c>
      <c r="F91" s="262">
        <v>1941</v>
      </c>
      <c r="G91" s="262" t="s">
        <v>364</v>
      </c>
      <c r="H91" s="262" t="s">
        <v>78</v>
      </c>
      <c r="I91" s="263">
        <v>230.8</v>
      </c>
      <c r="J91" s="263">
        <v>1740</v>
      </c>
      <c r="K91" s="263">
        <v>277</v>
      </c>
      <c r="L91" s="262" t="s">
        <v>79</v>
      </c>
      <c r="M91" s="263" t="s">
        <v>273</v>
      </c>
      <c r="N91" s="262" t="s">
        <v>273</v>
      </c>
      <c r="O91" s="263" t="s">
        <v>294</v>
      </c>
      <c r="P91" s="262" t="s">
        <v>258</v>
      </c>
      <c r="Q91" s="263" t="s">
        <v>258</v>
      </c>
      <c r="R91" s="262" t="s">
        <v>258</v>
      </c>
      <c r="S91" s="263" t="s">
        <v>258</v>
      </c>
      <c r="T91" s="267"/>
      <c r="U91" s="267">
        <v>2</v>
      </c>
      <c r="V91" s="562"/>
      <c r="W91" s="267" t="s">
        <v>284</v>
      </c>
      <c r="X91" s="267" t="s">
        <v>258</v>
      </c>
      <c r="Y91" s="267" t="s">
        <v>258</v>
      </c>
      <c r="Z91" s="267" t="s">
        <v>258</v>
      </c>
      <c r="AA91" s="270">
        <v>39232.3</v>
      </c>
      <c r="AB91" s="270">
        <f>K91*500</f>
        <v>138500</v>
      </c>
      <c r="AC91" s="271">
        <v>151604</v>
      </c>
      <c r="AD91" s="270" t="str">
        <f>IF(AB91&gt;AA91,"wartość odtworzeniowa","wartość księgowa brutto")</f>
        <v>wartość odtworzeniowa</v>
      </c>
      <c r="AE91" s="271"/>
      <c r="AF91" s="271"/>
      <c r="AG91" s="272"/>
      <c r="AH91" s="273"/>
      <c r="AI91" s="47">
        <f t="shared" si="8"/>
        <v>0</v>
      </c>
      <c r="AJ91" s="268">
        <v>851217.57</v>
      </c>
      <c r="AK91" s="269" t="s">
        <v>269</v>
      </c>
      <c r="AL91" s="59"/>
      <c r="AM91" s="59"/>
      <c r="AN91" s="60"/>
    </row>
    <row r="92" spans="2:40" s="26" customFormat="1" ht="49.5" customHeight="1">
      <c r="B92" s="474">
        <v>73</v>
      </c>
      <c r="C92" s="253" t="s">
        <v>73</v>
      </c>
      <c r="D92" s="256" t="s">
        <v>74</v>
      </c>
      <c r="E92" s="262" t="s">
        <v>80</v>
      </c>
      <c r="F92" s="262">
        <v>1941</v>
      </c>
      <c r="G92" s="262" t="s">
        <v>364</v>
      </c>
      <c r="H92" s="262" t="s">
        <v>78</v>
      </c>
      <c r="I92" s="263">
        <v>230.8</v>
      </c>
      <c r="J92" s="263">
        <v>1410</v>
      </c>
      <c r="K92" s="263">
        <v>277</v>
      </c>
      <c r="L92" s="262" t="s">
        <v>79</v>
      </c>
      <c r="M92" s="263" t="s">
        <v>273</v>
      </c>
      <c r="N92" s="262" t="s">
        <v>273</v>
      </c>
      <c r="O92" s="263" t="s">
        <v>256</v>
      </c>
      <c r="P92" s="262" t="s">
        <v>258</v>
      </c>
      <c r="Q92" s="263" t="s">
        <v>258</v>
      </c>
      <c r="R92" s="262" t="s">
        <v>258</v>
      </c>
      <c r="S92" s="263" t="s">
        <v>258</v>
      </c>
      <c r="T92" s="266"/>
      <c r="U92" s="266">
        <v>2</v>
      </c>
      <c r="V92" s="563"/>
      <c r="W92" s="266" t="s">
        <v>284</v>
      </c>
      <c r="X92" s="266" t="s">
        <v>258</v>
      </c>
      <c r="Y92" s="266" t="s">
        <v>258</v>
      </c>
      <c r="Z92" s="266" t="s">
        <v>258</v>
      </c>
      <c r="AA92" s="274">
        <v>32465</v>
      </c>
      <c r="AB92" s="274">
        <f>K92*500</f>
        <v>138500</v>
      </c>
      <c r="AC92" s="275">
        <v>127630</v>
      </c>
      <c r="AD92" s="274" t="str">
        <f>IF(AB92&gt;AA92,"wartość odtworzeniowa","wartość księgowa brutto")</f>
        <v>wartość odtworzeniowa</v>
      </c>
      <c r="AE92" s="275"/>
      <c r="AF92" s="275"/>
      <c r="AG92" s="272"/>
      <c r="AH92" s="273"/>
      <c r="AI92" s="47">
        <f t="shared" si="8"/>
        <v>0</v>
      </c>
      <c r="AJ92" s="268">
        <v>708566</v>
      </c>
      <c r="AK92" s="276" t="s">
        <v>261</v>
      </c>
      <c r="AL92" s="59"/>
      <c r="AM92" s="59"/>
      <c r="AN92" s="60"/>
    </row>
    <row r="93" spans="2:40" s="26" customFormat="1" ht="48" customHeight="1">
      <c r="B93" s="227">
        <v>74</v>
      </c>
      <c r="C93" s="253" t="s">
        <v>73</v>
      </c>
      <c r="D93" s="256" t="s">
        <v>81</v>
      </c>
      <c r="E93" s="234" t="s">
        <v>37</v>
      </c>
      <c r="F93" s="234">
        <v>1990</v>
      </c>
      <c r="G93" s="70"/>
      <c r="H93" s="70"/>
      <c r="I93" s="116"/>
      <c r="J93" s="116"/>
      <c r="K93" s="116"/>
      <c r="L93" s="70"/>
      <c r="M93" s="116"/>
      <c r="N93" s="70"/>
      <c r="O93" s="116"/>
      <c r="P93" s="70"/>
      <c r="Q93" s="116"/>
      <c r="R93" s="70"/>
      <c r="S93" s="116"/>
      <c r="T93" s="80"/>
      <c r="U93" s="80"/>
      <c r="V93" s="80"/>
      <c r="W93" s="80"/>
      <c r="X93" s="80"/>
      <c r="Y93" s="80"/>
      <c r="Z93" s="80"/>
      <c r="AA93" s="62"/>
      <c r="AB93" s="62"/>
      <c r="AC93" s="63">
        <v>871793.41</v>
      </c>
      <c r="AD93" s="62"/>
      <c r="AE93" s="63"/>
      <c r="AF93" s="63"/>
      <c r="AG93" s="119"/>
      <c r="AH93" s="120"/>
      <c r="AI93" s="66"/>
      <c r="AJ93" s="282">
        <v>8400</v>
      </c>
      <c r="AK93" s="283" t="s">
        <v>269</v>
      </c>
      <c r="AL93" s="117"/>
      <c r="AM93" s="117"/>
      <c r="AN93" s="123"/>
    </row>
    <row r="94" spans="2:40" s="26" customFormat="1" ht="49.5" customHeight="1">
      <c r="B94" s="475">
        <v>75</v>
      </c>
      <c r="C94" s="253" t="s">
        <v>73</v>
      </c>
      <c r="D94" s="256" t="s">
        <v>74</v>
      </c>
      <c r="E94" s="284" t="s">
        <v>365</v>
      </c>
      <c r="F94" s="284" t="s">
        <v>367</v>
      </c>
      <c r="G94" s="71"/>
      <c r="H94" s="71"/>
      <c r="I94" s="72"/>
      <c r="J94" s="72"/>
      <c r="K94" s="72"/>
      <c r="L94" s="71"/>
      <c r="M94" s="72"/>
      <c r="N94" s="71"/>
      <c r="O94" s="72"/>
      <c r="P94" s="71"/>
      <c r="Q94" s="72"/>
      <c r="R94" s="71"/>
      <c r="S94" s="72"/>
      <c r="T94" s="71"/>
      <c r="U94" s="71"/>
      <c r="V94" s="71"/>
      <c r="W94" s="71"/>
      <c r="X94" s="71"/>
      <c r="Y94" s="71"/>
      <c r="Z94" s="71"/>
      <c r="AA94" s="73"/>
      <c r="AB94" s="73"/>
      <c r="AC94" s="74"/>
      <c r="AD94" s="73"/>
      <c r="AE94" s="74"/>
      <c r="AF94" s="74"/>
      <c r="AG94" s="75"/>
      <c r="AH94" s="76"/>
      <c r="AI94" s="77"/>
      <c r="AJ94" s="285">
        <v>218001.63</v>
      </c>
      <c r="AK94" s="285" t="s">
        <v>269</v>
      </c>
      <c r="AL94" s="78"/>
      <c r="AM94" s="78"/>
      <c r="AN94" s="79"/>
    </row>
    <row r="95" spans="2:40" s="26" customFormat="1" ht="49.5" customHeight="1">
      <c r="B95" s="475">
        <v>76</v>
      </c>
      <c r="C95" s="253" t="s">
        <v>73</v>
      </c>
      <c r="D95" s="256" t="s">
        <v>74</v>
      </c>
      <c r="E95" s="284" t="s">
        <v>366</v>
      </c>
      <c r="F95" s="284">
        <v>2010</v>
      </c>
      <c r="G95" s="246"/>
      <c r="H95" s="246"/>
      <c r="I95" s="72"/>
      <c r="J95" s="72"/>
      <c r="K95" s="72"/>
      <c r="L95" s="246"/>
      <c r="M95" s="72"/>
      <c r="N95" s="246"/>
      <c r="O95" s="72"/>
      <c r="P95" s="246"/>
      <c r="Q95" s="72"/>
      <c r="R95" s="246"/>
      <c r="S95" s="72"/>
      <c r="T95" s="246"/>
      <c r="U95" s="246"/>
      <c r="V95" s="246"/>
      <c r="W95" s="246"/>
      <c r="X95" s="246"/>
      <c r="Y95" s="246"/>
      <c r="Z95" s="246"/>
      <c r="AA95" s="73"/>
      <c r="AB95" s="73"/>
      <c r="AC95" s="74"/>
      <c r="AD95" s="73"/>
      <c r="AE95" s="74"/>
      <c r="AF95" s="74"/>
      <c r="AG95" s="75"/>
      <c r="AH95" s="76"/>
      <c r="AI95" s="77"/>
      <c r="AJ95" s="285">
        <v>55585.4</v>
      </c>
      <c r="AK95" s="285" t="s">
        <v>269</v>
      </c>
      <c r="AL95" s="78"/>
      <c r="AM95" s="78"/>
      <c r="AN95" s="79"/>
    </row>
    <row r="96" spans="2:40" s="26" customFormat="1" ht="49.5" customHeight="1">
      <c r="B96" s="475">
        <v>77</v>
      </c>
      <c r="C96" s="228" t="s">
        <v>73</v>
      </c>
      <c r="D96" s="229" t="s">
        <v>74</v>
      </c>
      <c r="E96" s="284" t="s">
        <v>82</v>
      </c>
      <c r="F96" s="284">
        <v>2009</v>
      </c>
      <c r="G96" s="71"/>
      <c r="H96" s="71"/>
      <c r="I96" s="72"/>
      <c r="J96" s="72"/>
      <c r="K96" s="72"/>
      <c r="L96" s="71"/>
      <c r="M96" s="72"/>
      <c r="N96" s="71"/>
      <c r="O96" s="72"/>
      <c r="P96" s="71"/>
      <c r="Q96" s="72"/>
      <c r="R96" s="71"/>
      <c r="S96" s="72"/>
      <c r="T96" s="71"/>
      <c r="U96" s="71"/>
      <c r="V96" s="71"/>
      <c r="W96" s="71"/>
      <c r="X96" s="71"/>
      <c r="Y96" s="71"/>
      <c r="Z96" s="284" t="s">
        <v>258</v>
      </c>
      <c r="AA96" s="73"/>
      <c r="AB96" s="73"/>
      <c r="AC96" s="74"/>
      <c r="AD96" s="73"/>
      <c r="AE96" s="74"/>
      <c r="AF96" s="74"/>
      <c r="AG96" s="75"/>
      <c r="AH96" s="76"/>
      <c r="AI96" s="77"/>
      <c r="AJ96" s="285">
        <v>651135.36</v>
      </c>
      <c r="AK96" s="285" t="s">
        <v>269</v>
      </c>
      <c r="AL96" s="78"/>
      <c r="AM96" s="78"/>
      <c r="AN96" s="79"/>
    </row>
    <row r="97" spans="2:40" s="26" customFormat="1" ht="49.5" customHeight="1" thickBot="1">
      <c r="B97" s="230">
        <v>78</v>
      </c>
      <c r="C97" s="254" t="s">
        <v>73</v>
      </c>
      <c r="D97" s="257" t="s">
        <v>74</v>
      </c>
      <c r="E97" s="27" t="s">
        <v>313</v>
      </c>
      <c r="F97" s="27">
        <v>2011</v>
      </c>
      <c r="G97" s="89"/>
      <c r="H97" s="89"/>
      <c r="I97" s="90"/>
      <c r="J97" s="90"/>
      <c r="K97" s="90"/>
      <c r="L97" s="89"/>
      <c r="M97" s="90"/>
      <c r="N97" s="89"/>
      <c r="O97" s="90"/>
      <c r="P97" s="89"/>
      <c r="Q97" s="90"/>
      <c r="R97" s="89"/>
      <c r="S97" s="90"/>
      <c r="T97" s="89"/>
      <c r="U97" s="89"/>
      <c r="V97" s="89"/>
      <c r="W97" s="89"/>
      <c r="X97" s="89"/>
      <c r="Y97" s="89"/>
      <c r="Z97" s="27" t="s">
        <v>258</v>
      </c>
      <c r="AA97" s="91"/>
      <c r="AB97" s="91"/>
      <c r="AC97" s="92"/>
      <c r="AD97" s="91"/>
      <c r="AE97" s="92"/>
      <c r="AF97" s="92"/>
      <c r="AG97" s="93"/>
      <c r="AH97" s="94"/>
      <c r="AI97" s="95"/>
      <c r="AJ97" s="13">
        <v>16206.48</v>
      </c>
      <c r="AK97" s="13" t="s">
        <v>269</v>
      </c>
      <c r="AL97" s="125"/>
      <c r="AM97" s="125"/>
      <c r="AN97" s="126"/>
    </row>
    <row r="98" spans="2:40" s="26" customFormat="1" ht="49.5" customHeight="1" thickBot="1">
      <c r="B98" s="479"/>
      <c r="C98" s="255" t="s">
        <v>73</v>
      </c>
      <c r="D98" s="172"/>
      <c r="E98" s="173"/>
      <c r="F98" s="173"/>
      <c r="G98" s="173"/>
      <c r="H98" s="173"/>
      <c r="I98" s="174"/>
      <c r="J98" s="174"/>
      <c r="K98" s="174"/>
      <c r="L98" s="173"/>
      <c r="M98" s="174"/>
      <c r="N98" s="173"/>
      <c r="O98" s="174"/>
      <c r="P98" s="173"/>
      <c r="Q98" s="174"/>
      <c r="R98" s="173"/>
      <c r="S98" s="174"/>
      <c r="T98" s="173"/>
      <c r="U98" s="173"/>
      <c r="V98" s="173"/>
      <c r="W98" s="173"/>
      <c r="X98" s="173"/>
      <c r="Y98" s="173"/>
      <c r="Z98" s="173"/>
      <c r="AA98" s="175">
        <f>SUM(AA88:AA92)</f>
        <v>1657044.71</v>
      </c>
      <c r="AB98" s="175">
        <f>SUM(AB88:AB92)</f>
        <v>1156800</v>
      </c>
      <c r="AC98" s="176">
        <v>3218479.41</v>
      </c>
      <c r="AD98" s="175"/>
      <c r="AE98" s="176">
        <v>200000</v>
      </c>
      <c r="AF98" s="176">
        <v>10000</v>
      </c>
      <c r="AG98" s="258">
        <v>42370</v>
      </c>
      <c r="AH98" s="259">
        <v>43100</v>
      </c>
      <c r="AI98" s="177">
        <f>ROUNDUP(DAYS360(AG98,AH98)/30,0)</f>
        <v>24</v>
      </c>
      <c r="AJ98" s="286">
        <f>SUM(AJ88:AJ97)</f>
        <v>7010168.440000001</v>
      </c>
      <c r="AK98" s="127"/>
      <c r="AL98" s="260">
        <v>768089.34</v>
      </c>
      <c r="AM98" s="260">
        <v>379235.3</v>
      </c>
      <c r="AN98" s="261">
        <v>4000</v>
      </c>
    </row>
    <row r="99" spans="2:40" s="26" customFormat="1" ht="89.25" customHeight="1" thickBot="1">
      <c r="B99" s="480">
        <v>79</v>
      </c>
      <c r="C99" s="416" t="s">
        <v>311</v>
      </c>
      <c r="D99" s="417" t="s">
        <v>84</v>
      </c>
      <c r="E99" s="420" t="s">
        <v>413</v>
      </c>
      <c r="F99" s="420">
        <v>1993</v>
      </c>
      <c r="G99" s="420">
        <v>2014</v>
      </c>
      <c r="H99" s="420">
        <v>3</v>
      </c>
      <c r="I99" s="421">
        <v>427.5</v>
      </c>
      <c r="J99" s="421">
        <v>3168</v>
      </c>
      <c r="K99" s="421">
        <v>729</v>
      </c>
      <c r="L99" s="420" t="s">
        <v>414</v>
      </c>
      <c r="M99" s="421" t="s">
        <v>415</v>
      </c>
      <c r="N99" s="421" t="s">
        <v>1</v>
      </c>
      <c r="O99" s="421" t="s">
        <v>395</v>
      </c>
      <c r="P99" s="420" t="s">
        <v>258</v>
      </c>
      <c r="Q99" s="421" t="s">
        <v>258</v>
      </c>
      <c r="R99" s="420" t="s">
        <v>259</v>
      </c>
      <c r="S99" s="421" t="s">
        <v>258</v>
      </c>
      <c r="T99" s="420" t="s">
        <v>258</v>
      </c>
      <c r="U99" s="420">
        <v>3</v>
      </c>
      <c r="V99" s="420">
        <v>7</v>
      </c>
      <c r="W99" s="420" t="s">
        <v>6</v>
      </c>
      <c r="X99" s="420" t="s">
        <v>258</v>
      </c>
      <c r="Y99" s="420" t="s">
        <v>259</v>
      </c>
      <c r="Z99" s="420" t="s">
        <v>258</v>
      </c>
      <c r="AA99" s="178">
        <v>673758.84</v>
      </c>
      <c r="AB99" s="178">
        <f>K99*500</f>
        <v>364500</v>
      </c>
      <c r="AC99" s="179">
        <v>673758</v>
      </c>
      <c r="AD99" s="178" t="s">
        <v>269</v>
      </c>
      <c r="AE99" s="179"/>
      <c r="AF99" s="179"/>
      <c r="AG99" s="409">
        <v>42370</v>
      </c>
      <c r="AH99" s="410">
        <v>43100</v>
      </c>
      <c r="AI99" s="180">
        <f>ROUNDUP(DAYS360(AG99,AH99)/30,0)</f>
        <v>24</v>
      </c>
      <c r="AJ99" s="418">
        <v>1869748.39</v>
      </c>
      <c r="AK99" s="422" t="s">
        <v>269</v>
      </c>
      <c r="AL99" s="418">
        <v>167417.44</v>
      </c>
      <c r="AM99" s="418">
        <v>9000</v>
      </c>
      <c r="AN99" s="419">
        <v>2000</v>
      </c>
    </row>
    <row r="100" spans="2:40" s="26" customFormat="1" ht="49.5" customHeight="1">
      <c r="B100" s="25">
        <v>80</v>
      </c>
      <c r="C100" s="225" t="s">
        <v>83</v>
      </c>
      <c r="D100" s="226" t="s">
        <v>84</v>
      </c>
      <c r="E100" s="233" t="s">
        <v>85</v>
      </c>
      <c r="F100" s="233">
        <v>1996</v>
      </c>
      <c r="G100" s="233">
        <v>2007</v>
      </c>
      <c r="H100" s="233">
        <v>2</v>
      </c>
      <c r="I100" s="42"/>
      <c r="J100" s="235">
        <v>4234</v>
      </c>
      <c r="K100" s="235">
        <v>846.8</v>
      </c>
      <c r="L100" s="233" t="s">
        <v>356</v>
      </c>
      <c r="M100" s="235" t="s">
        <v>394</v>
      </c>
      <c r="N100" s="235" t="s">
        <v>1</v>
      </c>
      <c r="O100" s="235" t="s">
        <v>395</v>
      </c>
      <c r="P100" s="233" t="s">
        <v>258</v>
      </c>
      <c r="Q100" s="235" t="s">
        <v>258</v>
      </c>
      <c r="R100" s="233" t="s">
        <v>259</v>
      </c>
      <c r="S100" s="374" t="s">
        <v>258</v>
      </c>
      <c r="T100" s="375" t="s">
        <v>259</v>
      </c>
      <c r="U100" s="377">
        <v>3</v>
      </c>
      <c r="V100" s="379">
        <v>6</v>
      </c>
      <c r="W100" s="379" t="s">
        <v>396</v>
      </c>
      <c r="X100" s="380" t="s">
        <v>258</v>
      </c>
      <c r="Y100" s="379" t="s">
        <v>259</v>
      </c>
      <c r="Z100" s="381" t="s">
        <v>258</v>
      </c>
      <c r="AA100" s="96">
        <v>719780</v>
      </c>
      <c r="AB100" s="43">
        <f>K100*500</f>
        <v>423400</v>
      </c>
      <c r="AC100" s="44">
        <f>IF(AB100&gt;AA100,AB100,AA100)</f>
        <v>719780</v>
      </c>
      <c r="AD100" s="43" t="str">
        <f>IF(AB100&gt;AA100,"wartość odtworzeniowa","wartość księgowa brutto")</f>
        <v>wartość księgowa brutto</v>
      </c>
      <c r="AE100" s="44"/>
      <c r="AF100" s="44"/>
      <c r="AG100" s="45"/>
      <c r="AH100" s="46"/>
      <c r="AI100" s="110">
        <f>ROUNDUP(DAYS360(AG100,AH100)/30,0)</f>
        <v>0</v>
      </c>
      <c r="AJ100" s="365">
        <v>1825700.8</v>
      </c>
      <c r="AK100" s="13" t="s">
        <v>261</v>
      </c>
      <c r="AL100" s="48"/>
      <c r="AM100" s="48"/>
      <c r="AN100" s="142"/>
    </row>
    <row r="101" spans="2:40" s="26" customFormat="1" ht="49.5" customHeight="1">
      <c r="B101" s="474">
        <v>81</v>
      </c>
      <c r="C101" s="253" t="s">
        <v>83</v>
      </c>
      <c r="D101" s="256" t="s">
        <v>84</v>
      </c>
      <c r="E101" s="262" t="s">
        <v>86</v>
      </c>
      <c r="F101" s="262">
        <v>1999</v>
      </c>
      <c r="G101" s="262">
        <v>2007</v>
      </c>
      <c r="H101" s="262">
        <v>2</v>
      </c>
      <c r="I101" s="54"/>
      <c r="J101" s="263">
        <v>3552</v>
      </c>
      <c r="K101" s="263">
        <v>709.9</v>
      </c>
      <c r="L101" s="262" t="s">
        <v>356</v>
      </c>
      <c r="M101" s="263" t="s">
        <v>394</v>
      </c>
      <c r="N101" s="263" t="s">
        <v>1</v>
      </c>
      <c r="O101" s="263" t="s">
        <v>395</v>
      </c>
      <c r="P101" s="262" t="s">
        <v>258</v>
      </c>
      <c r="Q101" s="263" t="s">
        <v>258</v>
      </c>
      <c r="R101" s="262" t="s">
        <v>259</v>
      </c>
      <c r="S101" s="312" t="s">
        <v>258</v>
      </c>
      <c r="T101" s="376" t="s">
        <v>259</v>
      </c>
      <c r="U101" s="378">
        <v>4</v>
      </c>
      <c r="V101" s="378">
        <v>6</v>
      </c>
      <c r="W101" s="378" t="s">
        <v>396</v>
      </c>
      <c r="X101" s="382" t="s">
        <v>258</v>
      </c>
      <c r="Y101" s="378" t="s">
        <v>259</v>
      </c>
      <c r="Z101" s="383" t="s">
        <v>258</v>
      </c>
      <c r="AA101" s="171">
        <v>567920</v>
      </c>
      <c r="AB101" s="55">
        <f>K101*500</f>
        <v>354950</v>
      </c>
      <c r="AC101" s="56">
        <v>572717</v>
      </c>
      <c r="AD101" s="55" t="str">
        <f>IF(AB101&gt;AA101,"wartość odtworzeniowa","wartość księgowa brutto")</f>
        <v>wartość księgowa brutto</v>
      </c>
      <c r="AE101" s="56"/>
      <c r="AF101" s="56"/>
      <c r="AG101" s="57"/>
      <c r="AH101" s="58"/>
      <c r="AI101" s="47">
        <f>ROUNDUP(DAYS360(AG101,AH101)/30,0)</f>
        <v>0</v>
      </c>
      <c r="AJ101" s="366">
        <v>1530544.4</v>
      </c>
      <c r="AK101" s="269" t="s">
        <v>261</v>
      </c>
      <c r="AL101" s="59"/>
      <c r="AM101" s="59"/>
      <c r="AN101" s="140"/>
    </row>
    <row r="102" spans="2:40" s="26" customFormat="1" ht="48.75" customHeight="1">
      <c r="B102" s="474">
        <v>82</v>
      </c>
      <c r="C102" s="295" t="s">
        <v>83</v>
      </c>
      <c r="D102" s="296" t="s">
        <v>84</v>
      </c>
      <c r="E102" s="262" t="s">
        <v>87</v>
      </c>
      <c r="F102" s="262">
        <v>1998</v>
      </c>
      <c r="G102" s="262">
        <v>2007</v>
      </c>
      <c r="H102" s="262">
        <v>1</v>
      </c>
      <c r="I102" s="263">
        <v>80</v>
      </c>
      <c r="J102" s="263"/>
      <c r="K102" s="263">
        <v>80</v>
      </c>
      <c r="L102" s="262" t="s">
        <v>356</v>
      </c>
      <c r="M102" s="263" t="s">
        <v>397</v>
      </c>
      <c r="N102" s="263" t="s">
        <v>274</v>
      </c>
      <c r="O102" s="263" t="s">
        <v>264</v>
      </c>
      <c r="P102" s="262" t="s">
        <v>258</v>
      </c>
      <c r="Q102" s="263" t="s">
        <v>258</v>
      </c>
      <c r="R102" s="262" t="s">
        <v>258</v>
      </c>
      <c r="S102" s="312" t="s">
        <v>259</v>
      </c>
      <c r="T102" s="376" t="s">
        <v>259</v>
      </c>
      <c r="U102" s="384">
        <v>0</v>
      </c>
      <c r="V102" s="384">
        <v>1</v>
      </c>
      <c r="W102" s="384" t="s">
        <v>396</v>
      </c>
      <c r="X102" s="385" t="s">
        <v>259</v>
      </c>
      <c r="Y102" s="384" t="s">
        <v>259</v>
      </c>
      <c r="Z102" s="386" t="s">
        <v>258</v>
      </c>
      <c r="AA102" s="145">
        <v>180070.02</v>
      </c>
      <c r="AB102" s="62">
        <f>K102*500</f>
        <v>40000</v>
      </c>
      <c r="AC102" s="63">
        <v>180070</v>
      </c>
      <c r="AD102" s="62" t="str">
        <f>IF(AB102&gt;AA102,"wartość odtworzeniowa","wartość księgowa brutto")</f>
        <v>wartość księgowa brutto</v>
      </c>
      <c r="AE102" s="63"/>
      <c r="AF102" s="63"/>
      <c r="AG102" s="57"/>
      <c r="AH102" s="58"/>
      <c r="AI102" s="47">
        <f>ROUNDUP(DAYS360(AG102,AH102)/30,0)</f>
        <v>0</v>
      </c>
      <c r="AJ102" s="366">
        <v>466085.23</v>
      </c>
      <c r="AK102" s="276" t="str">
        <f>IF(AI102&gt;AH102,"wartość odtworzeniowa","wartość księgowa brutto")</f>
        <v>wartość księgowa brutto</v>
      </c>
      <c r="AL102" s="59"/>
      <c r="AM102" s="59"/>
      <c r="AN102" s="140"/>
    </row>
    <row r="103" spans="2:40" s="26" customFormat="1" ht="50.25" customHeight="1" hidden="1">
      <c r="B103" s="448">
        <v>60</v>
      </c>
      <c r="C103" s="115" t="s">
        <v>83</v>
      </c>
      <c r="D103" s="111" t="s">
        <v>88</v>
      </c>
      <c r="E103" s="52" t="s">
        <v>266</v>
      </c>
      <c r="F103" s="52"/>
      <c r="G103" s="52"/>
      <c r="H103" s="52"/>
      <c r="I103" s="61"/>
      <c r="J103" s="61"/>
      <c r="K103" s="61"/>
      <c r="L103" s="52"/>
      <c r="M103" s="61"/>
      <c r="N103" s="61"/>
      <c r="O103" s="61"/>
      <c r="P103" s="52"/>
      <c r="Q103" s="61"/>
      <c r="R103" s="52"/>
      <c r="S103" s="182"/>
      <c r="T103" s="183"/>
      <c r="U103" s="183"/>
      <c r="V103" s="183"/>
      <c r="W103" s="183"/>
      <c r="X103" s="183"/>
      <c r="Y103" s="183"/>
      <c r="Z103" s="183"/>
      <c r="AA103" s="145"/>
      <c r="AB103" s="62"/>
      <c r="AC103" s="63">
        <v>1503760</v>
      </c>
      <c r="AD103" s="62"/>
      <c r="AE103" s="63"/>
      <c r="AF103" s="63"/>
      <c r="AG103" s="64"/>
      <c r="AH103" s="65"/>
      <c r="AI103" s="66"/>
      <c r="AJ103" s="144" t="s">
        <v>267</v>
      </c>
      <c r="AK103" s="68" t="s">
        <v>267</v>
      </c>
      <c r="AL103" s="67"/>
      <c r="AM103" s="67"/>
      <c r="AN103" s="146"/>
    </row>
    <row r="104" spans="2:40" s="26" customFormat="1" ht="49.5" customHeight="1">
      <c r="B104" s="230">
        <v>83</v>
      </c>
      <c r="C104" s="295" t="s">
        <v>83</v>
      </c>
      <c r="D104" s="296" t="s">
        <v>84</v>
      </c>
      <c r="E104" s="27" t="s">
        <v>89</v>
      </c>
      <c r="F104" s="27">
        <v>2009</v>
      </c>
      <c r="G104" s="89"/>
      <c r="H104" s="89"/>
      <c r="I104" s="90"/>
      <c r="J104" s="90"/>
      <c r="K104" s="90"/>
      <c r="L104" s="89"/>
      <c r="M104" s="90"/>
      <c r="N104" s="90"/>
      <c r="O104" s="90"/>
      <c r="P104" s="89"/>
      <c r="Q104" s="90"/>
      <c r="R104" s="89"/>
      <c r="S104" s="184"/>
      <c r="T104" s="183"/>
      <c r="U104" s="183"/>
      <c r="V104" s="183"/>
      <c r="W104" s="183"/>
      <c r="X104" s="183"/>
      <c r="Y104" s="183"/>
      <c r="Z104" s="183"/>
      <c r="AA104" s="185"/>
      <c r="AB104" s="91"/>
      <c r="AC104" s="92"/>
      <c r="AD104" s="91"/>
      <c r="AE104" s="92"/>
      <c r="AF104" s="92"/>
      <c r="AG104" s="93"/>
      <c r="AH104" s="94"/>
      <c r="AI104" s="95"/>
      <c r="AJ104" s="367">
        <v>621800.33</v>
      </c>
      <c r="AK104" s="13" t="s">
        <v>269</v>
      </c>
      <c r="AL104" s="125"/>
      <c r="AM104" s="125"/>
      <c r="AN104" s="186"/>
    </row>
    <row r="105" spans="2:40" s="26" customFormat="1" ht="49.5" customHeight="1">
      <c r="B105" s="424">
        <v>84</v>
      </c>
      <c r="C105" s="295" t="s">
        <v>83</v>
      </c>
      <c r="D105" s="296" t="s">
        <v>84</v>
      </c>
      <c r="E105" s="302" t="s">
        <v>307</v>
      </c>
      <c r="F105" s="302"/>
      <c r="G105" s="164"/>
      <c r="H105" s="164"/>
      <c r="I105" s="165"/>
      <c r="J105" s="165"/>
      <c r="K105" s="165"/>
      <c r="L105" s="164"/>
      <c r="M105" s="165"/>
      <c r="N105" s="165"/>
      <c r="O105" s="165"/>
      <c r="P105" s="164"/>
      <c r="Q105" s="165"/>
      <c r="R105" s="164"/>
      <c r="S105" s="165"/>
      <c r="T105" s="164"/>
      <c r="U105" s="164"/>
      <c r="V105" s="164"/>
      <c r="W105" s="164"/>
      <c r="X105" s="164"/>
      <c r="Y105" s="164"/>
      <c r="Z105" s="164"/>
      <c r="AA105" s="166"/>
      <c r="AB105" s="166"/>
      <c r="AC105" s="167"/>
      <c r="AD105" s="166"/>
      <c r="AE105" s="167"/>
      <c r="AF105" s="167"/>
      <c r="AG105" s="168"/>
      <c r="AH105" s="168"/>
      <c r="AI105" s="169"/>
      <c r="AJ105" s="368">
        <v>16155.99</v>
      </c>
      <c r="AK105" s="369" t="s">
        <v>269</v>
      </c>
      <c r="AL105" s="166"/>
      <c r="AM105" s="187"/>
      <c r="AN105" s="170"/>
    </row>
    <row r="106" spans="2:40" s="26" customFormat="1" ht="49.5" customHeight="1">
      <c r="B106" s="424">
        <v>85</v>
      </c>
      <c r="C106" s="295" t="s">
        <v>83</v>
      </c>
      <c r="D106" s="296" t="s">
        <v>84</v>
      </c>
      <c r="E106" s="302" t="s">
        <v>314</v>
      </c>
      <c r="F106" s="302">
        <v>2013</v>
      </c>
      <c r="G106" s="164"/>
      <c r="H106" s="164"/>
      <c r="I106" s="165"/>
      <c r="J106" s="165"/>
      <c r="K106" s="165"/>
      <c r="L106" s="164"/>
      <c r="M106" s="165"/>
      <c r="N106" s="165"/>
      <c r="O106" s="165"/>
      <c r="P106" s="164"/>
      <c r="Q106" s="165"/>
      <c r="R106" s="164"/>
      <c r="S106" s="165"/>
      <c r="T106" s="164"/>
      <c r="U106" s="164"/>
      <c r="V106" s="164"/>
      <c r="W106" s="164"/>
      <c r="X106" s="164"/>
      <c r="Y106" s="164"/>
      <c r="Z106" s="164"/>
      <c r="AA106" s="166"/>
      <c r="AB106" s="166"/>
      <c r="AC106" s="167"/>
      <c r="AD106" s="166"/>
      <c r="AE106" s="167"/>
      <c r="AF106" s="167"/>
      <c r="AG106" s="168"/>
      <c r="AH106" s="168"/>
      <c r="AI106" s="169"/>
      <c r="AJ106" s="372">
        <v>116876.73</v>
      </c>
      <c r="AK106" s="13" t="s">
        <v>269</v>
      </c>
      <c r="AL106" s="166"/>
      <c r="AM106" s="187"/>
      <c r="AN106" s="170"/>
    </row>
    <row r="107" spans="2:40" s="26" customFormat="1" ht="49.5" customHeight="1">
      <c r="B107" s="424">
        <v>86</v>
      </c>
      <c r="C107" s="295" t="s">
        <v>83</v>
      </c>
      <c r="D107" s="296" t="s">
        <v>84</v>
      </c>
      <c r="E107" s="326" t="s">
        <v>308</v>
      </c>
      <c r="F107" s="188"/>
      <c r="G107" s="188"/>
      <c r="H107" s="188"/>
      <c r="I107" s="189"/>
      <c r="J107" s="189"/>
      <c r="K107" s="189"/>
      <c r="L107" s="188"/>
      <c r="M107" s="189"/>
      <c r="N107" s="189"/>
      <c r="O107" s="189"/>
      <c r="P107" s="188"/>
      <c r="Q107" s="189"/>
      <c r="R107" s="188"/>
      <c r="S107" s="189"/>
      <c r="T107" s="188"/>
      <c r="U107" s="188"/>
      <c r="V107" s="188"/>
      <c r="W107" s="188"/>
      <c r="X107" s="188"/>
      <c r="Y107" s="188"/>
      <c r="Z107" s="188"/>
      <c r="AA107" s="190"/>
      <c r="AB107" s="190"/>
      <c r="AC107" s="191"/>
      <c r="AD107" s="190"/>
      <c r="AE107" s="191"/>
      <c r="AF107" s="191"/>
      <c r="AG107" s="192"/>
      <c r="AH107" s="192"/>
      <c r="AI107" s="193"/>
      <c r="AJ107" s="368">
        <v>337468.37</v>
      </c>
      <c r="AK107" s="370" t="s">
        <v>269</v>
      </c>
      <c r="AL107" s="166"/>
      <c r="AM107" s="194"/>
      <c r="AN107" s="195"/>
    </row>
    <row r="108" spans="2:40" s="26" customFormat="1" ht="49.5" customHeight="1">
      <c r="B108" s="481">
        <v>87</v>
      </c>
      <c r="C108" s="295" t="s">
        <v>83</v>
      </c>
      <c r="D108" s="364" t="s">
        <v>84</v>
      </c>
      <c r="E108" s="302" t="s">
        <v>309</v>
      </c>
      <c r="F108" s="164"/>
      <c r="G108" s="164"/>
      <c r="H108" s="164"/>
      <c r="I108" s="165"/>
      <c r="J108" s="165"/>
      <c r="K108" s="165"/>
      <c r="L108" s="164"/>
      <c r="M108" s="165"/>
      <c r="N108" s="165"/>
      <c r="O108" s="165"/>
      <c r="P108" s="164"/>
      <c r="Q108" s="165"/>
      <c r="R108" s="164"/>
      <c r="S108" s="165"/>
      <c r="T108" s="164"/>
      <c r="U108" s="164"/>
      <c r="V108" s="164"/>
      <c r="W108" s="164"/>
      <c r="X108" s="164"/>
      <c r="Y108" s="164"/>
      <c r="Z108" s="164"/>
      <c r="AA108" s="166"/>
      <c r="AB108" s="166"/>
      <c r="AC108" s="167"/>
      <c r="AD108" s="166"/>
      <c r="AE108" s="167"/>
      <c r="AF108" s="167"/>
      <c r="AG108" s="168"/>
      <c r="AH108" s="168"/>
      <c r="AI108" s="169"/>
      <c r="AJ108" s="371">
        <v>82488.6</v>
      </c>
      <c r="AK108" s="370" t="s">
        <v>269</v>
      </c>
      <c r="AL108" s="166"/>
      <c r="AM108" s="187"/>
      <c r="AN108" s="170"/>
    </row>
    <row r="109" spans="2:40" s="26" customFormat="1" ht="49.5" customHeight="1" thickBot="1">
      <c r="B109" s="230">
        <v>88</v>
      </c>
      <c r="C109" s="295" t="s">
        <v>83</v>
      </c>
      <c r="D109" s="296" t="s">
        <v>84</v>
      </c>
      <c r="E109" s="27" t="s">
        <v>310</v>
      </c>
      <c r="F109" s="89"/>
      <c r="G109" s="89"/>
      <c r="H109" s="89"/>
      <c r="I109" s="90"/>
      <c r="J109" s="90"/>
      <c r="K109" s="90"/>
      <c r="L109" s="89"/>
      <c r="M109" s="90"/>
      <c r="N109" s="90"/>
      <c r="O109" s="90"/>
      <c r="P109" s="89"/>
      <c r="Q109" s="90"/>
      <c r="R109" s="89"/>
      <c r="S109" s="90"/>
      <c r="T109" s="89"/>
      <c r="U109" s="89"/>
      <c r="V109" s="89"/>
      <c r="W109" s="89"/>
      <c r="X109" s="157"/>
      <c r="Y109" s="157"/>
      <c r="Z109" s="157"/>
      <c r="AA109" s="91"/>
      <c r="AB109" s="91"/>
      <c r="AC109" s="92"/>
      <c r="AD109" s="91"/>
      <c r="AE109" s="92"/>
      <c r="AF109" s="92"/>
      <c r="AG109" s="93"/>
      <c r="AH109" s="94"/>
      <c r="AI109" s="95"/>
      <c r="AJ109" s="241">
        <v>12557.27</v>
      </c>
      <c r="AK109" s="242" t="s">
        <v>269</v>
      </c>
      <c r="AL109" s="196"/>
      <c r="AM109" s="131"/>
      <c r="AN109" s="133"/>
    </row>
    <row r="110" spans="2:45" s="26" customFormat="1" ht="49.5" customHeight="1" thickBot="1">
      <c r="B110" s="231"/>
      <c r="C110" s="29" t="s">
        <v>83</v>
      </c>
      <c r="D110" s="102"/>
      <c r="E110" s="104"/>
      <c r="F110" s="104"/>
      <c r="G110" s="104"/>
      <c r="H110" s="104"/>
      <c r="I110" s="105"/>
      <c r="J110" s="105"/>
      <c r="K110" s="105"/>
      <c r="L110" s="104"/>
      <c r="M110" s="105"/>
      <c r="N110" s="105"/>
      <c r="O110" s="105"/>
      <c r="P110" s="104"/>
      <c r="Q110" s="105"/>
      <c r="R110" s="104"/>
      <c r="S110" s="105"/>
      <c r="T110" s="104"/>
      <c r="U110" s="104"/>
      <c r="V110" s="104"/>
      <c r="W110" s="104"/>
      <c r="X110" s="104"/>
      <c r="Y110" s="104"/>
      <c r="Z110" s="104"/>
      <c r="AA110" s="106">
        <f>SUM(AA99:AA102)</f>
        <v>2141528.86</v>
      </c>
      <c r="AB110" s="106">
        <f>SUM(AB99:AB102)</f>
        <v>1182850</v>
      </c>
      <c r="AC110" s="107">
        <v>3650085</v>
      </c>
      <c r="AD110" s="106"/>
      <c r="AE110" s="107">
        <v>100000</v>
      </c>
      <c r="AF110" s="107">
        <v>10000</v>
      </c>
      <c r="AG110" s="30">
        <v>42370</v>
      </c>
      <c r="AH110" s="31">
        <v>43100</v>
      </c>
      <c r="AI110" s="114">
        <f>ROUNDUP(DAYS360(AG110,AH110)/30,0)</f>
        <v>24</v>
      </c>
      <c r="AJ110" s="373">
        <f>SUM(AJ100:AJ109)</f>
        <v>5009677.72</v>
      </c>
      <c r="AK110" s="136"/>
      <c r="AL110" s="243">
        <v>507735.93</v>
      </c>
      <c r="AM110" s="243">
        <v>8635.65</v>
      </c>
      <c r="AN110" s="245">
        <v>5000</v>
      </c>
      <c r="AR110" s="33"/>
      <c r="AS110" s="33"/>
    </row>
    <row r="111" spans="2:40" s="26" customFormat="1" ht="75" customHeight="1">
      <c r="B111" s="25">
        <v>89</v>
      </c>
      <c r="C111" s="32" t="s">
        <v>90</v>
      </c>
      <c r="D111" s="39" t="s">
        <v>322</v>
      </c>
      <c r="E111" s="27" t="s">
        <v>91</v>
      </c>
      <c r="F111" s="27" t="s">
        <v>355</v>
      </c>
      <c r="G111" s="27">
        <v>2014</v>
      </c>
      <c r="H111" s="27" t="s">
        <v>92</v>
      </c>
      <c r="I111" s="28">
        <v>1581</v>
      </c>
      <c r="J111" s="28">
        <v>30039</v>
      </c>
      <c r="K111" s="28">
        <v>4576</v>
      </c>
      <c r="L111" s="27" t="s">
        <v>356</v>
      </c>
      <c r="M111" s="28" t="s">
        <v>357</v>
      </c>
      <c r="N111" s="27" t="s">
        <v>358</v>
      </c>
      <c r="O111" s="28" t="s">
        <v>5</v>
      </c>
      <c r="P111" s="27" t="s">
        <v>258</v>
      </c>
      <c r="Q111" s="28" t="s">
        <v>258</v>
      </c>
      <c r="R111" s="27" t="s">
        <v>259</v>
      </c>
      <c r="S111" s="28" t="s">
        <v>258</v>
      </c>
      <c r="T111" s="27" t="s">
        <v>258</v>
      </c>
      <c r="U111" s="27">
        <v>19</v>
      </c>
      <c r="V111" s="27">
        <v>45</v>
      </c>
      <c r="W111" s="27" t="s">
        <v>260</v>
      </c>
      <c r="X111" s="27" t="s">
        <v>258</v>
      </c>
      <c r="Y111" s="27" t="s">
        <v>258</v>
      </c>
      <c r="Z111" s="27" t="s">
        <v>258</v>
      </c>
      <c r="AA111" s="91">
        <v>8110000</v>
      </c>
      <c r="AB111" s="91">
        <f>K111*500</f>
        <v>2288000</v>
      </c>
      <c r="AC111" s="92">
        <v>13105259.74</v>
      </c>
      <c r="AD111" s="91" t="str">
        <f>IF(AB111&gt;AA111,"wartość odtworzeniowa","wartość księgowa brutto")</f>
        <v>wartość księgowa brutto</v>
      </c>
      <c r="AE111" s="92" t="s">
        <v>94</v>
      </c>
      <c r="AF111" s="92">
        <v>70000</v>
      </c>
      <c r="AG111" s="197"/>
      <c r="AH111" s="198"/>
      <c r="AI111" s="110">
        <f>ROUNDUP(DAYS360(AG111,AH111)/30,0)</f>
        <v>0</v>
      </c>
      <c r="AJ111" s="281">
        <v>15638881.11</v>
      </c>
      <c r="AK111" s="390" t="str">
        <f>IF(AI111&gt;AH111,"wartość odtworzeniowa","wartość księgowa brutto")</f>
        <v>wartość księgowa brutto</v>
      </c>
      <c r="AL111" s="48"/>
      <c r="AM111" s="48"/>
      <c r="AN111" s="50"/>
    </row>
    <row r="112" spans="2:40" s="26" customFormat="1" ht="49.5" customHeight="1">
      <c r="B112" s="474">
        <v>90</v>
      </c>
      <c r="C112" s="253" t="s">
        <v>90</v>
      </c>
      <c r="D112" s="256" t="s">
        <v>418</v>
      </c>
      <c r="E112" s="262" t="s">
        <v>91</v>
      </c>
      <c r="F112" s="262">
        <v>1979</v>
      </c>
      <c r="G112" s="262">
        <v>2006</v>
      </c>
      <c r="H112" s="262" t="s">
        <v>419</v>
      </c>
      <c r="I112" s="263">
        <v>978.9</v>
      </c>
      <c r="J112" s="263" t="s">
        <v>95</v>
      </c>
      <c r="K112" s="263">
        <v>942.11</v>
      </c>
      <c r="L112" s="262" t="s">
        <v>70</v>
      </c>
      <c r="M112" s="263" t="s">
        <v>96</v>
      </c>
      <c r="N112" s="262" t="s">
        <v>97</v>
      </c>
      <c r="O112" s="263" t="s">
        <v>5</v>
      </c>
      <c r="P112" s="262" t="s">
        <v>258</v>
      </c>
      <c r="Q112" s="263" t="s">
        <v>258</v>
      </c>
      <c r="R112" s="262" t="s">
        <v>259</v>
      </c>
      <c r="S112" s="263" t="s">
        <v>258</v>
      </c>
      <c r="T112" s="262" t="s">
        <v>259</v>
      </c>
      <c r="U112" s="262"/>
      <c r="V112" s="262"/>
      <c r="W112" s="262" t="s">
        <v>98</v>
      </c>
      <c r="X112" s="262" t="s">
        <v>258</v>
      </c>
      <c r="Y112" s="262" t="s">
        <v>259</v>
      </c>
      <c r="Z112" s="262" t="s">
        <v>259</v>
      </c>
      <c r="AA112" s="55"/>
      <c r="AB112" s="55"/>
      <c r="AC112" s="56">
        <v>2343735.62</v>
      </c>
      <c r="AD112" s="55" t="s">
        <v>269</v>
      </c>
      <c r="AE112" s="56">
        <v>62483.6</v>
      </c>
      <c r="AF112" s="199"/>
      <c r="AG112" s="57"/>
      <c r="AH112" s="200"/>
      <c r="AI112" s="47"/>
      <c r="AJ112" s="268">
        <v>2612813.22</v>
      </c>
      <c r="AK112" s="276" t="str">
        <f>IF(AI112&gt;AH112,"wartość odtworzeniowa","wartość księgowa brutto")</f>
        <v>wartość księgowa brutto</v>
      </c>
      <c r="AL112" s="59"/>
      <c r="AM112" s="59"/>
      <c r="AN112" s="60"/>
    </row>
    <row r="113" spans="2:40" s="26" customFormat="1" ht="49.5" customHeight="1">
      <c r="B113" s="474">
        <v>91</v>
      </c>
      <c r="C113" s="225" t="s">
        <v>90</v>
      </c>
      <c r="D113" s="226" t="s">
        <v>99</v>
      </c>
      <c r="E113" s="233" t="s">
        <v>323</v>
      </c>
      <c r="F113" s="233" t="s">
        <v>100</v>
      </c>
      <c r="G113" s="233" t="s">
        <v>101</v>
      </c>
      <c r="H113" s="233" t="s">
        <v>102</v>
      </c>
      <c r="I113" s="235">
        <v>1600</v>
      </c>
      <c r="J113" s="235">
        <v>29833</v>
      </c>
      <c r="K113" s="235">
        <v>6221.44</v>
      </c>
      <c r="L113" s="233" t="s">
        <v>70</v>
      </c>
      <c r="M113" s="235" t="s">
        <v>103</v>
      </c>
      <c r="N113" s="233" t="s">
        <v>97</v>
      </c>
      <c r="O113" s="235" t="s">
        <v>264</v>
      </c>
      <c r="P113" s="233" t="s">
        <v>258</v>
      </c>
      <c r="Q113" s="235" t="s">
        <v>258</v>
      </c>
      <c r="R113" s="233" t="s">
        <v>259</v>
      </c>
      <c r="S113" s="235" t="s">
        <v>258</v>
      </c>
      <c r="T113" s="233" t="s">
        <v>417</v>
      </c>
      <c r="U113" s="233">
        <v>10</v>
      </c>
      <c r="V113" s="233">
        <v>32</v>
      </c>
      <c r="W113" s="233" t="s">
        <v>98</v>
      </c>
      <c r="X113" s="233" t="s">
        <v>258</v>
      </c>
      <c r="Y113" s="233" t="s">
        <v>417</v>
      </c>
      <c r="Z113" s="233" t="s">
        <v>258</v>
      </c>
      <c r="AA113" s="43">
        <v>6000000</v>
      </c>
      <c r="AB113" s="43">
        <f>K113*500</f>
        <v>3110720</v>
      </c>
      <c r="AC113" s="44">
        <v>3613483.33</v>
      </c>
      <c r="AD113" s="43" t="str">
        <f>IF(AB113&gt;AA113,"wartość odtworzeniowa","wartość księgowa brutto")</f>
        <v>wartość księgowa brutto</v>
      </c>
      <c r="AE113" s="44">
        <v>117000</v>
      </c>
      <c r="AF113" s="44"/>
      <c r="AG113" s="45"/>
      <c r="AH113" s="201"/>
      <c r="AI113" s="47">
        <f>ROUNDUP(DAYS360(AG113,AH113)/30,0)</f>
        <v>0</v>
      </c>
      <c r="AJ113" s="268">
        <f>13413424.64+457314.74+603158.74+553452.97+316195.11</f>
        <v>15343546.200000001</v>
      </c>
      <c r="AK113" s="269" t="s">
        <v>261</v>
      </c>
      <c r="AL113" s="59"/>
      <c r="AM113" s="59"/>
      <c r="AN113" s="60"/>
    </row>
    <row r="114" spans="2:40" s="26" customFormat="1" ht="49.5" customHeight="1">
      <c r="B114" s="227">
        <v>92</v>
      </c>
      <c r="C114" s="228" t="s">
        <v>90</v>
      </c>
      <c r="D114" s="229" t="s">
        <v>325</v>
      </c>
      <c r="E114" s="234" t="s">
        <v>326</v>
      </c>
      <c r="F114" s="234"/>
      <c r="G114" s="234">
        <v>2012</v>
      </c>
      <c r="H114" s="234"/>
      <c r="I114" s="236"/>
      <c r="J114" s="236"/>
      <c r="K114" s="236">
        <v>97</v>
      </c>
      <c r="L114" s="70"/>
      <c r="M114" s="116"/>
      <c r="N114" s="70"/>
      <c r="O114" s="116"/>
      <c r="P114" s="234" t="s">
        <v>258</v>
      </c>
      <c r="Q114" s="236" t="s">
        <v>258</v>
      </c>
      <c r="R114" s="234" t="s">
        <v>259</v>
      </c>
      <c r="S114" s="236" t="s">
        <v>258</v>
      </c>
      <c r="T114" s="234" t="s">
        <v>258</v>
      </c>
      <c r="U114" s="70"/>
      <c r="V114" s="234">
        <v>3</v>
      </c>
      <c r="W114" s="70"/>
      <c r="X114" s="234" t="s">
        <v>258</v>
      </c>
      <c r="Y114" s="70"/>
      <c r="Z114" s="234" t="s">
        <v>258</v>
      </c>
      <c r="AA114" s="117"/>
      <c r="AB114" s="117"/>
      <c r="AC114" s="118"/>
      <c r="AD114" s="117"/>
      <c r="AE114" s="118"/>
      <c r="AF114" s="118"/>
      <c r="AG114" s="119"/>
      <c r="AH114" s="202"/>
      <c r="AI114" s="121"/>
      <c r="AJ114" s="282">
        <v>189668.24</v>
      </c>
      <c r="AK114" s="240" t="s">
        <v>269</v>
      </c>
      <c r="AL114" s="122"/>
      <c r="AM114" s="122"/>
      <c r="AN114" s="123"/>
    </row>
    <row r="115" spans="2:40" s="26" customFormat="1" ht="49.5" customHeight="1">
      <c r="B115" s="476">
        <v>93</v>
      </c>
      <c r="C115" s="443" t="s">
        <v>90</v>
      </c>
      <c r="D115" s="388" t="s">
        <v>55</v>
      </c>
      <c r="E115" s="314" t="s">
        <v>69</v>
      </c>
      <c r="F115" s="314">
        <v>1999</v>
      </c>
      <c r="G115" s="314"/>
      <c r="H115" s="314">
        <v>2</v>
      </c>
      <c r="I115" s="333">
        <v>1250.6</v>
      </c>
      <c r="J115" s="333">
        <v>5075</v>
      </c>
      <c r="K115" s="333">
        <v>1104.8</v>
      </c>
      <c r="L115" s="314" t="s">
        <v>70</v>
      </c>
      <c r="M115" s="333" t="s">
        <v>273</v>
      </c>
      <c r="N115" s="314" t="s">
        <v>71</v>
      </c>
      <c r="O115" s="333" t="s">
        <v>72</v>
      </c>
      <c r="P115" s="314" t="s">
        <v>258</v>
      </c>
      <c r="Q115" s="333" t="s">
        <v>258</v>
      </c>
      <c r="R115" s="314" t="s">
        <v>259</v>
      </c>
      <c r="S115" s="333" t="s">
        <v>258</v>
      </c>
      <c r="T115" s="314" t="s">
        <v>259</v>
      </c>
      <c r="U115" s="314" t="s">
        <v>275</v>
      </c>
      <c r="V115" s="314" t="s">
        <v>275</v>
      </c>
      <c r="W115" s="314" t="s">
        <v>6</v>
      </c>
      <c r="X115" s="314" t="s">
        <v>259</v>
      </c>
      <c r="Y115" s="314" t="s">
        <v>259</v>
      </c>
      <c r="Z115" s="314" t="s">
        <v>259</v>
      </c>
      <c r="AA115" s="466"/>
      <c r="AB115" s="466"/>
      <c r="AC115" s="467">
        <v>1768110.83</v>
      </c>
      <c r="AD115" s="466" t="s">
        <v>269</v>
      </c>
      <c r="AE115" s="467"/>
      <c r="AF115" s="467"/>
      <c r="AG115" s="468"/>
      <c r="AH115" s="469"/>
      <c r="AI115" s="470"/>
      <c r="AJ115" s="471">
        <v>2301158.49</v>
      </c>
      <c r="AK115" s="369" t="s">
        <v>269</v>
      </c>
      <c r="AL115" s="87"/>
      <c r="AM115" s="87"/>
      <c r="AN115" s="88"/>
    </row>
    <row r="116" spans="2:40" s="26" customFormat="1" ht="49.5" customHeight="1">
      <c r="B116" s="476">
        <v>94</v>
      </c>
      <c r="C116" s="443" t="s">
        <v>90</v>
      </c>
      <c r="D116" s="388" t="s">
        <v>473</v>
      </c>
      <c r="E116" s="314" t="s">
        <v>472</v>
      </c>
      <c r="F116" s="314"/>
      <c r="G116" s="314"/>
      <c r="H116" s="314"/>
      <c r="I116" s="333"/>
      <c r="J116" s="333"/>
      <c r="K116" s="333"/>
      <c r="L116" s="314"/>
      <c r="M116" s="333"/>
      <c r="N116" s="314"/>
      <c r="O116" s="333"/>
      <c r="P116" s="314"/>
      <c r="Q116" s="333"/>
      <c r="R116" s="314"/>
      <c r="S116" s="333"/>
      <c r="T116" s="314"/>
      <c r="U116" s="314"/>
      <c r="V116" s="314"/>
      <c r="W116" s="314"/>
      <c r="X116" s="314"/>
      <c r="Y116" s="314"/>
      <c r="Z116" s="314"/>
      <c r="AA116" s="466"/>
      <c r="AB116" s="466"/>
      <c r="AC116" s="467"/>
      <c r="AD116" s="466"/>
      <c r="AE116" s="467"/>
      <c r="AF116" s="467"/>
      <c r="AG116" s="468"/>
      <c r="AH116" s="522"/>
      <c r="AI116" s="470"/>
      <c r="AJ116" s="471">
        <v>1105836</v>
      </c>
      <c r="AK116" s="369" t="s">
        <v>269</v>
      </c>
      <c r="AL116" s="87"/>
      <c r="AM116" s="87"/>
      <c r="AN116" s="88"/>
    </row>
    <row r="117" spans="2:40" s="26" customFormat="1" ht="49.5" customHeight="1" thickBot="1">
      <c r="B117" s="230">
        <v>95</v>
      </c>
      <c r="C117" s="32" t="s">
        <v>90</v>
      </c>
      <c r="D117" s="39" t="s">
        <v>104</v>
      </c>
      <c r="E117" s="27" t="s">
        <v>324</v>
      </c>
      <c r="F117" s="27"/>
      <c r="G117" s="27"/>
      <c r="H117" s="27"/>
      <c r="I117" s="28"/>
      <c r="J117" s="28"/>
      <c r="K117" s="28"/>
      <c r="L117" s="27"/>
      <c r="M117" s="28"/>
      <c r="N117" s="27"/>
      <c r="O117" s="28"/>
      <c r="P117" s="27"/>
      <c r="Q117" s="28"/>
      <c r="R117" s="27"/>
      <c r="S117" s="28"/>
      <c r="T117" s="27"/>
      <c r="U117" s="27"/>
      <c r="V117" s="27"/>
      <c r="W117" s="27"/>
      <c r="X117" s="27"/>
      <c r="Y117" s="27"/>
      <c r="Z117" s="27"/>
      <c r="AA117" s="401"/>
      <c r="AB117" s="401"/>
      <c r="AC117" s="402">
        <v>144771</v>
      </c>
      <c r="AD117" s="401" t="s">
        <v>269</v>
      </c>
      <c r="AE117" s="402"/>
      <c r="AF117" s="402"/>
      <c r="AG117" s="348"/>
      <c r="AH117" s="449"/>
      <c r="AI117" s="405"/>
      <c r="AJ117" s="472">
        <v>121166.01</v>
      </c>
      <c r="AK117" s="473" t="str">
        <f>IF(AI117&gt;AH117,"wartość odtworzeniowa","wartość księgowa brutto")</f>
        <v>wartość księgowa brutto</v>
      </c>
      <c r="AL117" s="125"/>
      <c r="AM117" s="125"/>
      <c r="AN117" s="126"/>
    </row>
    <row r="118" spans="2:40" s="26" customFormat="1" ht="49.5" customHeight="1" thickBot="1">
      <c r="B118" s="100"/>
      <c r="C118" s="29" t="s">
        <v>90</v>
      </c>
      <c r="D118" s="102"/>
      <c r="E118" s="104"/>
      <c r="F118" s="104"/>
      <c r="G118" s="104"/>
      <c r="H118" s="104"/>
      <c r="I118" s="105"/>
      <c r="J118" s="105"/>
      <c r="K118" s="105"/>
      <c r="L118" s="104"/>
      <c r="M118" s="105"/>
      <c r="N118" s="104"/>
      <c r="O118" s="105"/>
      <c r="P118" s="104"/>
      <c r="Q118" s="105"/>
      <c r="R118" s="104"/>
      <c r="S118" s="105"/>
      <c r="T118" s="104"/>
      <c r="U118" s="104"/>
      <c r="V118" s="104"/>
      <c r="W118" s="104"/>
      <c r="X118" s="104"/>
      <c r="Y118" s="104"/>
      <c r="Z118" s="104"/>
      <c r="AA118" s="106"/>
      <c r="AB118" s="106"/>
      <c r="AC118" s="107">
        <v>19207249.69</v>
      </c>
      <c r="AD118" s="106"/>
      <c r="AE118" s="107">
        <v>4159578.57</v>
      </c>
      <c r="AF118" s="107">
        <v>70000</v>
      </c>
      <c r="AG118" s="30">
        <v>42370</v>
      </c>
      <c r="AH118" s="31">
        <v>43100</v>
      </c>
      <c r="AI118" s="114"/>
      <c r="AJ118" s="249">
        <f>SUM(AJ111:AJ117)</f>
        <v>37313069.27</v>
      </c>
      <c r="AK118" s="109"/>
      <c r="AL118" s="465">
        <v>7258283.46</v>
      </c>
      <c r="AM118" s="465">
        <v>3786639.31</v>
      </c>
      <c r="AN118" s="252">
        <v>70000</v>
      </c>
    </row>
    <row r="119" spans="2:40" s="26" customFormat="1" ht="49.5" customHeight="1">
      <c r="B119" s="25">
        <v>96</v>
      </c>
      <c r="C119" s="225" t="s">
        <v>105</v>
      </c>
      <c r="D119" s="226" t="s">
        <v>106</v>
      </c>
      <c r="E119" s="233" t="s">
        <v>107</v>
      </c>
      <c r="F119" s="233">
        <v>1987</v>
      </c>
      <c r="G119" s="233">
        <v>2006</v>
      </c>
      <c r="H119" s="233">
        <v>1</v>
      </c>
      <c r="I119" s="235">
        <v>90</v>
      </c>
      <c r="J119" s="235"/>
      <c r="K119" s="235">
        <v>90</v>
      </c>
      <c r="L119" s="233" t="s">
        <v>48</v>
      </c>
      <c r="M119" s="235" t="s">
        <v>93</v>
      </c>
      <c r="N119" s="233" t="s">
        <v>33</v>
      </c>
      <c r="O119" s="235" t="s">
        <v>108</v>
      </c>
      <c r="P119" s="233" t="s">
        <v>258</v>
      </c>
      <c r="Q119" s="235" t="s">
        <v>258</v>
      </c>
      <c r="R119" s="233" t="s">
        <v>258</v>
      </c>
      <c r="S119" s="235" t="s">
        <v>258</v>
      </c>
      <c r="T119" s="233" t="s">
        <v>258</v>
      </c>
      <c r="U119" s="233">
        <v>1</v>
      </c>
      <c r="V119" s="233">
        <v>4</v>
      </c>
      <c r="W119" s="233" t="s">
        <v>98</v>
      </c>
      <c r="X119" s="233" t="s">
        <v>259</v>
      </c>
      <c r="Y119" s="233" t="s">
        <v>258</v>
      </c>
      <c r="Z119" s="233" t="s">
        <v>259</v>
      </c>
      <c r="AA119" s="43">
        <v>39864.59</v>
      </c>
      <c r="AB119" s="43">
        <f aca="true" t="shared" si="9" ref="AB119:AB126">K119*500</f>
        <v>45000</v>
      </c>
      <c r="AC119" s="44">
        <v>39864.59</v>
      </c>
      <c r="AD119" s="43" t="str">
        <f aca="true" t="shared" si="10" ref="AD119:AD124">IF(AB119&gt;AA119,"wartość odtworzeniowa","wartość księgowa brutto")</f>
        <v>wartość odtworzeniowa</v>
      </c>
      <c r="AE119" s="44">
        <v>69850.41</v>
      </c>
      <c r="AF119" s="44"/>
      <c r="AG119" s="204"/>
      <c r="AH119" s="205"/>
      <c r="AI119" s="110">
        <f aca="true" t="shared" si="11" ref="AI119:AI124">ROUNDUP(DAYS360(AG119,AH119)/30,0)</f>
        <v>0</v>
      </c>
      <c r="AJ119" s="281">
        <v>39864.59</v>
      </c>
      <c r="AK119" s="13" t="s">
        <v>269</v>
      </c>
      <c r="AL119" s="48"/>
      <c r="AM119" s="48"/>
      <c r="AN119" s="50"/>
    </row>
    <row r="120" spans="2:40" s="26" customFormat="1" ht="49.5" customHeight="1">
      <c r="B120" s="474">
        <v>97</v>
      </c>
      <c r="C120" s="253" t="s">
        <v>105</v>
      </c>
      <c r="D120" s="256" t="s">
        <v>106</v>
      </c>
      <c r="E120" s="262" t="s">
        <v>109</v>
      </c>
      <c r="F120" s="262">
        <v>1987</v>
      </c>
      <c r="G120" s="262">
        <v>2002</v>
      </c>
      <c r="H120" s="262">
        <v>2</v>
      </c>
      <c r="I120" s="263">
        <v>139.226</v>
      </c>
      <c r="J120" s="263"/>
      <c r="K120" s="263">
        <v>139.226</v>
      </c>
      <c r="L120" s="262" t="s">
        <v>416</v>
      </c>
      <c r="M120" s="263" t="s">
        <v>93</v>
      </c>
      <c r="N120" s="262" t="s">
        <v>33</v>
      </c>
      <c r="O120" s="263" t="s">
        <v>108</v>
      </c>
      <c r="P120" s="262" t="s">
        <v>258</v>
      </c>
      <c r="Q120" s="263" t="s">
        <v>258</v>
      </c>
      <c r="R120" s="262" t="s">
        <v>258</v>
      </c>
      <c r="S120" s="263" t="s">
        <v>258</v>
      </c>
      <c r="T120" s="262" t="s">
        <v>258</v>
      </c>
      <c r="U120" s="262"/>
      <c r="V120" s="262"/>
      <c r="W120" s="262"/>
      <c r="X120" s="262" t="s">
        <v>259</v>
      </c>
      <c r="Y120" s="262" t="s">
        <v>258</v>
      </c>
      <c r="Z120" s="262" t="s">
        <v>259</v>
      </c>
      <c r="AA120" s="270">
        <v>38373.83</v>
      </c>
      <c r="AB120" s="270">
        <f t="shared" si="9"/>
        <v>69613</v>
      </c>
      <c r="AC120" s="271">
        <v>38373.83</v>
      </c>
      <c r="AD120" s="270" t="str">
        <f t="shared" si="10"/>
        <v>wartość odtworzeniowa</v>
      </c>
      <c r="AE120" s="271">
        <v>8003.03</v>
      </c>
      <c r="AF120" s="271"/>
      <c r="AG120" s="272"/>
      <c r="AH120" s="442"/>
      <c r="AI120" s="306">
        <f t="shared" si="11"/>
        <v>0</v>
      </c>
      <c r="AJ120" s="268">
        <v>90987.79</v>
      </c>
      <c r="AK120" s="269" t="s">
        <v>269</v>
      </c>
      <c r="AL120" s="59"/>
      <c r="AM120" s="59"/>
      <c r="AN120" s="60"/>
    </row>
    <row r="121" spans="2:40" s="26" customFormat="1" ht="49.5" customHeight="1">
      <c r="B121" s="474">
        <v>98</v>
      </c>
      <c r="C121" s="253" t="s">
        <v>105</v>
      </c>
      <c r="D121" s="256" t="s">
        <v>106</v>
      </c>
      <c r="E121" s="262" t="s">
        <v>110</v>
      </c>
      <c r="F121" s="262">
        <v>1987</v>
      </c>
      <c r="G121" s="262"/>
      <c r="H121" s="262">
        <v>1</v>
      </c>
      <c r="I121" s="263">
        <v>122.2</v>
      </c>
      <c r="J121" s="263"/>
      <c r="K121" s="263">
        <v>122.2</v>
      </c>
      <c r="L121" s="262" t="s">
        <v>48</v>
      </c>
      <c r="M121" s="263" t="s">
        <v>111</v>
      </c>
      <c r="N121" s="262" t="s">
        <v>71</v>
      </c>
      <c r="O121" s="263" t="s">
        <v>112</v>
      </c>
      <c r="P121" s="262" t="s">
        <v>258</v>
      </c>
      <c r="Q121" s="263" t="s">
        <v>258</v>
      </c>
      <c r="R121" s="262" t="s">
        <v>259</v>
      </c>
      <c r="S121" s="263" t="s">
        <v>259</v>
      </c>
      <c r="T121" s="262" t="s">
        <v>259</v>
      </c>
      <c r="U121" s="262"/>
      <c r="V121" s="262"/>
      <c r="W121" s="262"/>
      <c r="X121" s="262" t="s">
        <v>259</v>
      </c>
      <c r="Y121" s="262" t="s">
        <v>259</v>
      </c>
      <c r="Z121" s="262" t="s">
        <v>259</v>
      </c>
      <c r="AA121" s="55">
        <v>17790.39</v>
      </c>
      <c r="AB121" s="55">
        <f t="shared" si="9"/>
        <v>61100</v>
      </c>
      <c r="AC121" s="56">
        <v>17790.39</v>
      </c>
      <c r="AD121" s="55" t="str">
        <f t="shared" si="10"/>
        <v>wartość odtworzeniowa</v>
      </c>
      <c r="AE121" s="56">
        <v>170933.71</v>
      </c>
      <c r="AF121" s="56"/>
      <c r="AG121" s="57"/>
      <c r="AH121" s="200"/>
      <c r="AI121" s="47">
        <f t="shared" si="11"/>
        <v>0</v>
      </c>
      <c r="AJ121" s="268">
        <v>17790.39</v>
      </c>
      <c r="AK121" s="269" t="s">
        <v>269</v>
      </c>
      <c r="AL121" s="59"/>
      <c r="AM121" s="59"/>
      <c r="AN121" s="60"/>
    </row>
    <row r="122" spans="2:40" s="26" customFormat="1" ht="49.5" customHeight="1">
      <c r="B122" s="474">
        <v>99</v>
      </c>
      <c r="C122" s="253" t="s">
        <v>105</v>
      </c>
      <c r="D122" s="256" t="s">
        <v>113</v>
      </c>
      <c r="E122" s="262" t="s">
        <v>316</v>
      </c>
      <c r="F122" s="262">
        <v>1984</v>
      </c>
      <c r="G122" s="262"/>
      <c r="H122" s="262">
        <v>1</v>
      </c>
      <c r="I122" s="263">
        <v>144</v>
      </c>
      <c r="J122" s="263"/>
      <c r="K122" s="263">
        <v>144</v>
      </c>
      <c r="L122" s="262" t="s">
        <v>255</v>
      </c>
      <c r="M122" s="263" t="s">
        <v>256</v>
      </c>
      <c r="N122" s="262" t="s">
        <v>273</v>
      </c>
      <c r="O122" s="263" t="s">
        <v>264</v>
      </c>
      <c r="P122" s="262" t="s">
        <v>258</v>
      </c>
      <c r="Q122" s="263" t="s">
        <v>258</v>
      </c>
      <c r="R122" s="262" t="s">
        <v>258</v>
      </c>
      <c r="S122" s="263" t="s">
        <v>259</v>
      </c>
      <c r="T122" s="262" t="s">
        <v>259</v>
      </c>
      <c r="U122" s="262">
        <v>1</v>
      </c>
      <c r="V122" s="262">
        <v>7</v>
      </c>
      <c r="W122" s="262" t="s">
        <v>114</v>
      </c>
      <c r="X122" s="262" t="s">
        <v>259</v>
      </c>
      <c r="Y122" s="262" t="s">
        <v>258</v>
      </c>
      <c r="Z122" s="262" t="s">
        <v>259</v>
      </c>
      <c r="AA122" s="270">
        <v>56890.56</v>
      </c>
      <c r="AB122" s="270">
        <f t="shared" si="9"/>
        <v>72000</v>
      </c>
      <c r="AC122" s="271">
        <v>56890.56</v>
      </c>
      <c r="AD122" s="270" t="str">
        <f t="shared" si="10"/>
        <v>wartość odtworzeniowa</v>
      </c>
      <c r="AE122" s="271">
        <v>11625.9</v>
      </c>
      <c r="AF122" s="271"/>
      <c r="AG122" s="272"/>
      <c r="AH122" s="442"/>
      <c r="AI122" s="306">
        <f t="shared" si="11"/>
        <v>0</v>
      </c>
      <c r="AJ122" s="268">
        <v>56890.56</v>
      </c>
      <c r="AK122" s="269" t="s">
        <v>269</v>
      </c>
      <c r="AL122" s="59"/>
      <c r="AM122" s="59"/>
      <c r="AN122" s="60"/>
    </row>
    <row r="123" spans="2:40" s="26" customFormat="1" ht="49.5" customHeight="1">
      <c r="B123" s="474">
        <v>100</v>
      </c>
      <c r="C123" s="253" t="s">
        <v>105</v>
      </c>
      <c r="D123" s="256" t="s">
        <v>113</v>
      </c>
      <c r="E123" s="262" t="s">
        <v>115</v>
      </c>
      <c r="F123" s="262">
        <v>1985</v>
      </c>
      <c r="G123" s="262"/>
      <c r="H123" s="262">
        <v>1</v>
      </c>
      <c r="I123" s="263">
        <v>10</v>
      </c>
      <c r="J123" s="263"/>
      <c r="K123" s="263">
        <v>10</v>
      </c>
      <c r="L123" s="262" t="s">
        <v>48</v>
      </c>
      <c r="M123" s="263" t="s">
        <v>273</v>
      </c>
      <c r="N123" s="262" t="s">
        <v>273</v>
      </c>
      <c r="O123" s="263" t="s">
        <v>264</v>
      </c>
      <c r="P123" s="262" t="s">
        <v>258</v>
      </c>
      <c r="Q123" s="263" t="s">
        <v>258</v>
      </c>
      <c r="R123" s="262" t="s">
        <v>259</v>
      </c>
      <c r="S123" s="263" t="s">
        <v>259</v>
      </c>
      <c r="T123" s="262" t="s">
        <v>259</v>
      </c>
      <c r="U123" s="262"/>
      <c r="V123" s="262"/>
      <c r="W123" s="262"/>
      <c r="X123" s="262" t="s">
        <v>259</v>
      </c>
      <c r="Y123" s="262" t="s">
        <v>258</v>
      </c>
      <c r="Z123" s="262" t="s">
        <v>259</v>
      </c>
      <c r="AA123" s="270">
        <v>3722.09</v>
      </c>
      <c r="AB123" s="270">
        <f t="shared" si="9"/>
        <v>5000</v>
      </c>
      <c r="AC123" s="271">
        <v>3722.09</v>
      </c>
      <c r="AD123" s="270" t="str">
        <f t="shared" si="10"/>
        <v>wartość odtworzeniowa</v>
      </c>
      <c r="AE123" s="271">
        <v>91794.95</v>
      </c>
      <c r="AF123" s="271"/>
      <c r="AG123" s="272"/>
      <c r="AH123" s="442"/>
      <c r="AI123" s="306">
        <f t="shared" si="11"/>
        <v>0</v>
      </c>
      <c r="AJ123" s="268">
        <v>3722.09</v>
      </c>
      <c r="AK123" s="269" t="s">
        <v>269</v>
      </c>
      <c r="AL123" s="59"/>
      <c r="AM123" s="59"/>
      <c r="AN123" s="60"/>
    </row>
    <row r="124" spans="2:40" s="26" customFormat="1" ht="49.5" customHeight="1">
      <c r="B124" s="474">
        <v>101</v>
      </c>
      <c r="C124" s="253" t="s">
        <v>105</v>
      </c>
      <c r="D124" s="256" t="s">
        <v>113</v>
      </c>
      <c r="E124" s="262" t="s">
        <v>420</v>
      </c>
      <c r="F124" s="262">
        <v>1986</v>
      </c>
      <c r="G124" s="262">
        <v>1999</v>
      </c>
      <c r="H124" s="262">
        <v>1</v>
      </c>
      <c r="I124" s="263">
        <v>195</v>
      </c>
      <c r="J124" s="263"/>
      <c r="K124" s="263">
        <v>195</v>
      </c>
      <c r="L124" s="262" t="s">
        <v>116</v>
      </c>
      <c r="M124" s="263" t="s">
        <v>256</v>
      </c>
      <c r="N124" s="262" t="s">
        <v>117</v>
      </c>
      <c r="O124" s="263" t="s">
        <v>256</v>
      </c>
      <c r="P124" s="262" t="s">
        <v>258</v>
      </c>
      <c r="Q124" s="263" t="s">
        <v>259</v>
      </c>
      <c r="R124" s="262" t="s">
        <v>258</v>
      </c>
      <c r="S124" s="263" t="s">
        <v>259</v>
      </c>
      <c r="T124" s="262" t="s">
        <v>259</v>
      </c>
      <c r="U124" s="53"/>
      <c r="V124" s="53"/>
      <c r="W124" s="53"/>
      <c r="X124" s="262" t="s">
        <v>259</v>
      </c>
      <c r="Y124" s="262" t="s">
        <v>258</v>
      </c>
      <c r="Z124" s="262" t="s">
        <v>259</v>
      </c>
      <c r="AA124" s="270">
        <v>39924.46</v>
      </c>
      <c r="AB124" s="270">
        <f t="shared" si="9"/>
        <v>97500</v>
      </c>
      <c r="AC124" s="271">
        <v>39924.46</v>
      </c>
      <c r="AD124" s="270" t="str">
        <f t="shared" si="10"/>
        <v>wartość odtworzeniowa</v>
      </c>
      <c r="AE124" s="271">
        <v>152947.71</v>
      </c>
      <c r="AF124" s="271"/>
      <c r="AG124" s="272"/>
      <c r="AH124" s="442"/>
      <c r="AI124" s="306">
        <f t="shared" si="11"/>
        <v>0</v>
      </c>
      <c r="AJ124" s="268">
        <v>39924.46</v>
      </c>
      <c r="AK124" s="283" t="s">
        <v>269</v>
      </c>
      <c r="AL124" s="59"/>
      <c r="AM124" s="59"/>
      <c r="AN124" s="60"/>
    </row>
    <row r="125" spans="2:40" s="26" customFormat="1" ht="49.5" customHeight="1">
      <c r="B125" s="525">
        <v>102</v>
      </c>
      <c r="C125" s="526" t="s">
        <v>105</v>
      </c>
      <c r="D125" s="527"/>
      <c r="E125" s="528" t="s">
        <v>476</v>
      </c>
      <c r="F125" s="529"/>
      <c r="G125" s="529"/>
      <c r="H125" s="529"/>
      <c r="I125" s="530"/>
      <c r="J125" s="530"/>
      <c r="K125" s="530"/>
      <c r="L125" s="529"/>
      <c r="M125" s="530"/>
      <c r="N125" s="529"/>
      <c r="O125" s="530"/>
      <c r="P125" s="529"/>
      <c r="Q125" s="530"/>
      <c r="R125" s="529"/>
      <c r="S125" s="530"/>
      <c r="T125" s="529"/>
      <c r="U125" s="529"/>
      <c r="V125" s="529"/>
      <c r="W125" s="529"/>
      <c r="X125" s="529"/>
      <c r="Y125" s="529"/>
      <c r="Z125" s="529"/>
      <c r="AA125" s="531"/>
      <c r="AB125" s="531"/>
      <c r="AC125" s="532"/>
      <c r="AD125" s="531"/>
      <c r="AE125" s="532"/>
      <c r="AF125" s="532"/>
      <c r="AG125" s="533"/>
      <c r="AH125" s="534"/>
      <c r="AI125" s="535"/>
      <c r="AJ125" s="536">
        <v>18300000</v>
      </c>
      <c r="AK125" s="537" t="s">
        <v>261</v>
      </c>
      <c r="AL125" s="538"/>
      <c r="AM125" s="538"/>
      <c r="AN125" s="539"/>
    </row>
    <row r="126" spans="2:40" s="26" customFormat="1" ht="49.5" customHeight="1" thickBot="1">
      <c r="B126" s="230">
        <v>103</v>
      </c>
      <c r="C126" s="32" t="s">
        <v>105</v>
      </c>
      <c r="D126" s="39" t="s">
        <v>118</v>
      </c>
      <c r="E126" s="27" t="s">
        <v>119</v>
      </c>
      <c r="F126" s="27"/>
      <c r="G126" s="27">
        <v>2007</v>
      </c>
      <c r="H126" s="27">
        <v>6</v>
      </c>
      <c r="I126" s="28"/>
      <c r="J126" s="28"/>
      <c r="K126" s="28">
        <v>537.39</v>
      </c>
      <c r="L126" s="27" t="s">
        <v>48</v>
      </c>
      <c r="M126" s="27" t="s">
        <v>48</v>
      </c>
      <c r="N126" s="27"/>
      <c r="O126" s="28" t="s">
        <v>264</v>
      </c>
      <c r="P126" s="27" t="s">
        <v>258</v>
      </c>
      <c r="Q126" s="28" t="s">
        <v>258</v>
      </c>
      <c r="R126" s="27" t="s">
        <v>259</v>
      </c>
      <c r="S126" s="28" t="s">
        <v>258</v>
      </c>
      <c r="T126" s="27" t="s">
        <v>259</v>
      </c>
      <c r="U126" s="89"/>
      <c r="V126" s="89"/>
      <c r="W126" s="89"/>
      <c r="X126" s="27" t="s">
        <v>258</v>
      </c>
      <c r="Y126" s="27" t="s">
        <v>258</v>
      </c>
      <c r="Z126" s="27" t="s">
        <v>259</v>
      </c>
      <c r="AA126" s="91"/>
      <c r="AB126" s="91">
        <f t="shared" si="9"/>
        <v>268695</v>
      </c>
      <c r="AC126" s="92"/>
      <c r="AD126" s="91"/>
      <c r="AE126" s="92">
        <v>155842.15</v>
      </c>
      <c r="AF126" s="92"/>
      <c r="AG126" s="158"/>
      <c r="AH126" s="203"/>
      <c r="AI126" s="95"/>
      <c r="AJ126" s="125"/>
      <c r="AK126" s="124"/>
      <c r="AL126" s="67"/>
      <c r="AM126" s="67"/>
      <c r="AN126" s="69"/>
    </row>
    <row r="127" spans="2:40" s="34" customFormat="1" ht="49.5" customHeight="1" thickBot="1">
      <c r="B127" s="231"/>
      <c r="C127" s="29" t="s">
        <v>105</v>
      </c>
      <c r="D127" s="102"/>
      <c r="E127" s="104"/>
      <c r="F127" s="104"/>
      <c r="G127" s="104"/>
      <c r="H127" s="104"/>
      <c r="I127" s="105"/>
      <c r="J127" s="105"/>
      <c r="K127" s="105"/>
      <c r="L127" s="104"/>
      <c r="M127" s="105"/>
      <c r="N127" s="104"/>
      <c r="O127" s="105"/>
      <c r="P127" s="104"/>
      <c r="Q127" s="105"/>
      <c r="R127" s="104"/>
      <c r="S127" s="105"/>
      <c r="T127" s="104"/>
      <c r="U127" s="104"/>
      <c r="V127" s="104"/>
      <c r="W127" s="104"/>
      <c r="X127" s="104"/>
      <c r="Y127" s="104"/>
      <c r="Z127" s="104"/>
      <c r="AA127" s="106">
        <f>SUM(AA119:AA124)</f>
        <v>196565.91999999998</v>
      </c>
      <c r="AB127" s="106">
        <f>SUM(AB119:AB126)</f>
        <v>618908</v>
      </c>
      <c r="AC127" s="107">
        <f>SUM(AC119:AC124)</f>
        <v>196565.91999999998</v>
      </c>
      <c r="AD127" s="106"/>
      <c r="AE127" s="107">
        <v>660997.86</v>
      </c>
      <c r="AF127" s="107">
        <v>10000</v>
      </c>
      <c r="AG127" s="30">
        <v>42370</v>
      </c>
      <c r="AH127" s="31">
        <v>43100</v>
      </c>
      <c r="AI127" s="114">
        <f>ROUNDUP(DAYS360(AG127,AH127)/30,0)</f>
        <v>24</v>
      </c>
      <c r="AJ127" s="540">
        <f>SUM(AJ119:AJ125)</f>
        <v>18549179.88</v>
      </c>
      <c r="AK127" s="250"/>
      <c r="AL127" s="288">
        <v>1309945.15</v>
      </c>
      <c r="AM127" s="288">
        <v>153778.92</v>
      </c>
      <c r="AN127" s="252">
        <v>2500</v>
      </c>
    </row>
    <row r="128" spans="2:40" s="34" customFormat="1" ht="49.5" customHeight="1">
      <c r="B128" s="25">
        <v>104</v>
      </c>
      <c r="C128" s="225" t="s">
        <v>298</v>
      </c>
      <c r="D128" s="226" t="s">
        <v>299</v>
      </c>
      <c r="E128" s="233" t="s">
        <v>300</v>
      </c>
      <c r="F128" s="233">
        <v>1968</v>
      </c>
      <c r="G128" s="233">
        <v>2013</v>
      </c>
      <c r="H128" s="233" t="s">
        <v>280</v>
      </c>
      <c r="I128" s="235"/>
      <c r="J128" s="444">
        <v>9717</v>
      </c>
      <c r="K128" s="444">
        <v>2251</v>
      </c>
      <c r="L128" s="304" t="s">
        <v>281</v>
      </c>
      <c r="M128" s="444" t="s">
        <v>282</v>
      </c>
      <c r="N128" s="304" t="s">
        <v>283</v>
      </c>
      <c r="O128" s="444" t="s">
        <v>264</v>
      </c>
      <c r="P128" s="304" t="s">
        <v>258</v>
      </c>
      <c r="Q128" s="444" t="s">
        <v>258</v>
      </c>
      <c r="R128" s="304" t="s">
        <v>258</v>
      </c>
      <c r="S128" s="444" t="s">
        <v>258</v>
      </c>
      <c r="T128" s="304" t="s">
        <v>259</v>
      </c>
      <c r="U128" s="304">
        <v>3</v>
      </c>
      <c r="V128" s="304">
        <v>8</v>
      </c>
      <c r="W128" s="304" t="s">
        <v>284</v>
      </c>
      <c r="X128" s="304" t="s">
        <v>258</v>
      </c>
      <c r="Y128" s="304" t="s">
        <v>259</v>
      </c>
      <c r="Z128" s="304" t="s">
        <v>285</v>
      </c>
      <c r="AA128" s="277">
        <v>39864.59</v>
      </c>
      <c r="AB128" s="277">
        <f>K128*500</f>
        <v>1125500</v>
      </c>
      <c r="AC128" s="277" t="s">
        <v>122</v>
      </c>
      <c r="AD128" s="277" t="s">
        <v>122</v>
      </c>
      <c r="AE128" s="278">
        <v>70000</v>
      </c>
      <c r="AF128" s="277" t="s">
        <v>122</v>
      </c>
      <c r="AG128" s="445"/>
      <c r="AH128" s="446"/>
      <c r="AJ128" s="281"/>
      <c r="AK128" s="352"/>
      <c r="AL128" s="281"/>
      <c r="AM128" s="281"/>
      <c r="AN128" s="447"/>
    </row>
    <row r="129" spans="2:40" s="34" customFormat="1" ht="49.5" customHeight="1" thickBot="1">
      <c r="B129" s="448">
        <v>105</v>
      </c>
      <c r="C129" s="32" t="s">
        <v>298</v>
      </c>
      <c r="D129" s="39" t="s">
        <v>123</v>
      </c>
      <c r="E129" s="322" t="s">
        <v>120</v>
      </c>
      <c r="F129" s="322" t="s">
        <v>121</v>
      </c>
      <c r="G129" s="27" t="s">
        <v>275</v>
      </c>
      <c r="H129" s="27">
        <v>3</v>
      </c>
      <c r="I129" s="28">
        <v>67.8</v>
      </c>
      <c r="J129" s="28" t="s">
        <v>122</v>
      </c>
      <c r="K129" s="28">
        <v>67.8</v>
      </c>
      <c r="L129" s="27" t="s">
        <v>281</v>
      </c>
      <c r="M129" s="28" t="s">
        <v>33</v>
      </c>
      <c r="N129" s="27" t="s">
        <v>124</v>
      </c>
      <c r="O129" s="28" t="s">
        <v>264</v>
      </c>
      <c r="P129" s="27" t="s">
        <v>258</v>
      </c>
      <c r="Q129" s="28" t="s">
        <v>258</v>
      </c>
      <c r="R129" s="27" t="s">
        <v>259</v>
      </c>
      <c r="S129" s="28" t="s">
        <v>258</v>
      </c>
      <c r="T129" s="27" t="s">
        <v>259</v>
      </c>
      <c r="U129" s="27" t="s">
        <v>125</v>
      </c>
      <c r="V129" s="27" t="s">
        <v>275</v>
      </c>
      <c r="W129" s="27" t="s">
        <v>260</v>
      </c>
      <c r="X129" s="27" t="s">
        <v>259</v>
      </c>
      <c r="Y129" s="27" t="s">
        <v>259</v>
      </c>
      <c r="Z129" s="27" t="s">
        <v>259</v>
      </c>
      <c r="AA129" s="401">
        <v>38373.83</v>
      </c>
      <c r="AB129" s="401">
        <f>K129*500</f>
        <v>33900</v>
      </c>
      <c r="AC129" s="401" t="s">
        <v>122</v>
      </c>
      <c r="AD129" s="401" t="s">
        <v>122</v>
      </c>
      <c r="AE129" s="402" t="s">
        <v>126</v>
      </c>
      <c r="AF129" s="401" t="s">
        <v>122</v>
      </c>
      <c r="AG129" s="348"/>
      <c r="AH129" s="449"/>
      <c r="AJ129" s="340"/>
      <c r="AK129" s="269"/>
      <c r="AL129" s="340"/>
      <c r="AM129" s="340"/>
      <c r="AN129" s="450"/>
    </row>
    <row r="130" spans="2:40" s="34" customFormat="1" ht="49.5" customHeight="1" thickBot="1">
      <c r="B130" s="137"/>
      <c r="C130" s="29" t="s">
        <v>298</v>
      </c>
      <c r="D130" s="101"/>
      <c r="E130" s="104"/>
      <c r="F130" s="104"/>
      <c r="G130" s="104"/>
      <c r="H130" s="104"/>
      <c r="I130" s="105"/>
      <c r="J130" s="105"/>
      <c r="K130" s="105"/>
      <c r="L130" s="104"/>
      <c r="M130" s="105"/>
      <c r="N130" s="104"/>
      <c r="O130" s="105"/>
      <c r="P130" s="104"/>
      <c r="Q130" s="105"/>
      <c r="R130" s="104"/>
      <c r="S130" s="105"/>
      <c r="T130" s="104"/>
      <c r="U130" s="104"/>
      <c r="V130" s="104"/>
      <c r="W130" s="104"/>
      <c r="X130" s="104"/>
      <c r="Y130" s="104"/>
      <c r="Z130" s="104"/>
      <c r="AA130" s="106"/>
      <c r="AB130" s="106"/>
      <c r="AC130" s="106"/>
      <c r="AD130" s="106"/>
      <c r="AE130" s="107">
        <v>70000</v>
      </c>
      <c r="AF130" s="106"/>
      <c r="AG130" s="30">
        <v>42370</v>
      </c>
      <c r="AH130" s="31">
        <v>43100</v>
      </c>
      <c r="AI130" s="207"/>
      <c r="AJ130" s="249">
        <v>0</v>
      </c>
      <c r="AK130" s="138"/>
      <c r="AL130" s="288">
        <v>180365.33</v>
      </c>
      <c r="AM130" s="288">
        <v>7108.52</v>
      </c>
      <c r="AN130" s="252">
        <v>2000</v>
      </c>
    </row>
    <row r="131" spans="2:40" s="34" customFormat="1" ht="75" customHeight="1">
      <c r="B131" s="25">
        <v>106</v>
      </c>
      <c r="C131" s="363" t="s">
        <v>127</v>
      </c>
      <c r="D131" s="39" t="s">
        <v>128</v>
      </c>
      <c r="E131" s="89"/>
      <c r="F131" s="89"/>
      <c r="G131" s="89"/>
      <c r="H131" s="89"/>
      <c r="I131" s="90"/>
      <c r="J131" s="28" t="s">
        <v>122</v>
      </c>
      <c r="K131" s="90"/>
      <c r="L131" s="89"/>
      <c r="M131" s="90"/>
      <c r="N131" s="89"/>
      <c r="O131" s="90"/>
      <c r="P131" s="89"/>
      <c r="Q131" s="90"/>
      <c r="R131" s="89"/>
      <c r="S131" s="90"/>
      <c r="T131" s="89"/>
      <c r="U131" s="89"/>
      <c r="V131" s="89"/>
      <c r="W131" s="89"/>
      <c r="X131" s="89"/>
      <c r="Y131" s="89"/>
      <c r="Z131" s="89"/>
      <c r="AA131" s="91">
        <v>17790.39</v>
      </c>
      <c r="AB131" s="91">
        <f>K131*500</f>
        <v>0</v>
      </c>
      <c r="AC131" s="91" t="s">
        <v>122</v>
      </c>
      <c r="AD131" s="91" t="s">
        <v>122</v>
      </c>
      <c r="AE131" s="92">
        <v>180000</v>
      </c>
      <c r="AF131" s="91" t="s">
        <v>122</v>
      </c>
      <c r="AG131" s="197"/>
      <c r="AH131" s="198"/>
      <c r="AI131" s="206"/>
      <c r="AJ131" s="48"/>
      <c r="AK131" s="49"/>
      <c r="AL131" s="48"/>
      <c r="AM131" s="48"/>
      <c r="AN131" s="50"/>
    </row>
    <row r="132" spans="2:40" s="34" customFormat="1" ht="77.25" customHeight="1" thickBot="1">
      <c r="B132" s="448">
        <v>107</v>
      </c>
      <c r="C132" s="387" t="s">
        <v>127</v>
      </c>
      <c r="D132" s="296" t="s">
        <v>301</v>
      </c>
      <c r="E132" s="52"/>
      <c r="F132" s="52"/>
      <c r="G132" s="52"/>
      <c r="H132" s="52"/>
      <c r="I132" s="61"/>
      <c r="J132" s="321" t="s">
        <v>122</v>
      </c>
      <c r="K132" s="61"/>
      <c r="L132" s="52"/>
      <c r="M132" s="61"/>
      <c r="N132" s="52"/>
      <c r="O132" s="61"/>
      <c r="P132" s="52"/>
      <c r="Q132" s="61"/>
      <c r="R132" s="52"/>
      <c r="S132" s="61"/>
      <c r="T132" s="52"/>
      <c r="U132" s="52"/>
      <c r="V132" s="52"/>
      <c r="W132" s="52"/>
      <c r="X132" s="52"/>
      <c r="Y132" s="52"/>
      <c r="Z132" s="52"/>
      <c r="AA132" s="62"/>
      <c r="AB132" s="62"/>
      <c r="AC132" s="62"/>
      <c r="AD132" s="62"/>
      <c r="AE132" s="63" t="s">
        <v>129</v>
      </c>
      <c r="AF132" s="62"/>
      <c r="AG132" s="209"/>
      <c r="AH132" s="210"/>
      <c r="AI132" s="206"/>
      <c r="AJ132" s="67"/>
      <c r="AK132" s="68"/>
      <c r="AL132" s="67"/>
      <c r="AM132" s="67"/>
      <c r="AN132" s="69"/>
    </row>
    <row r="133" spans="2:42" s="34" customFormat="1" ht="49.5" customHeight="1" thickBot="1">
      <c r="B133" s="477"/>
      <c r="C133" s="287" t="s">
        <v>127</v>
      </c>
      <c r="D133" s="102"/>
      <c r="E133" s="104"/>
      <c r="F133" s="104"/>
      <c r="G133" s="104"/>
      <c r="H133" s="104"/>
      <c r="I133" s="105"/>
      <c r="J133" s="248" t="s">
        <v>122</v>
      </c>
      <c r="K133" s="105"/>
      <c r="L133" s="104"/>
      <c r="M133" s="105"/>
      <c r="N133" s="104"/>
      <c r="O133" s="105"/>
      <c r="P133" s="104"/>
      <c r="Q133" s="105"/>
      <c r="R133" s="104"/>
      <c r="S133" s="105"/>
      <c r="T133" s="104"/>
      <c r="U133" s="104"/>
      <c r="V133" s="104"/>
      <c r="W133" s="104"/>
      <c r="X133" s="104"/>
      <c r="Y133" s="104"/>
      <c r="Z133" s="104"/>
      <c r="AA133" s="106">
        <v>56890.56</v>
      </c>
      <c r="AB133" s="106">
        <f>K133*500</f>
        <v>0</v>
      </c>
      <c r="AC133" s="106" t="s">
        <v>122</v>
      </c>
      <c r="AD133" s="106" t="s">
        <v>122</v>
      </c>
      <c r="AE133" s="107">
        <v>180000</v>
      </c>
      <c r="AF133" s="106" t="s">
        <v>122</v>
      </c>
      <c r="AG133" s="30">
        <v>42370</v>
      </c>
      <c r="AH133" s="31">
        <v>43100</v>
      </c>
      <c r="AI133" s="207"/>
      <c r="AJ133" s="249">
        <v>0</v>
      </c>
      <c r="AK133" s="250"/>
      <c r="AL133" s="288">
        <v>300000</v>
      </c>
      <c r="AM133" s="288">
        <v>23000</v>
      </c>
      <c r="AN133" s="252">
        <v>3000</v>
      </c>
      <c r="AP133" s="35"/>
    </row>
    <row r="134" spans="2:40" s="34" customFormat="1" ht="49.5" customHeight="1" thickBot="1">
      <c r="B134" s="25">
        <v>108</v>
      </c>
      <c r="C134" s="362" t="s">
        <v>130</v>
      </c>
      <c r="D134" s="226" t="s">
        <v>131</v>
      </c>
      <c r="E134" s="233" t="s">
        <v>132</v>
      </c>
      <c r="F134" s="41"/>
      <c r="G134" s="41"/>
      <c r="H134" s="41"/>
      <c r="I134" s="42"/>
      <c r="J134" s="235" t="s">
        <v>122</v>
      </c>
      <c r="K134" s="42"/>
      <c r="L134" s="41"/>
      <c r="M134" s="42"/>
      <c r="N134" s="41"/>
      <c r="O134" s="42"/>
      <c r="P134" s="233" t="s">
        <v>258</v>
      </c>
      <c r="Q134" s="235" t="s">
        <v>258</v>
      </c>
      <c r="R134" s="233" t="s">
        <v>259</v>
      </c>
      <c r="S134" s="235" t="s">
        <v>258</v>
      </c>
      <c r="T134" s="233" t="s">
        <v>259</v>
      </c>
      <c r="U134" s="233" t="s">
        <v>275</v>
      </c>
      <c r="V134" s="233">
        <v>5</v>
      </c>
      <c r="W134" s="233" t="s">
        <v>133</v>
      </c>
      <c r="X134" s="233" t="s">
        <v>275</v>
      </c>
      <c r="Y134" s="233" t="s">
        <v>258</v>
      </c>
      <c r="Z134" s="233" t="s">
        <v>134</v>
      </c>
      <c r="AA134" s="43">
        <v>3722.09</v>
      </c>
      <c r="AB134" s="43">
        <f>K134*500</f>
        <v>0</v>
      </c>
      <c r="AC134" s="43" t="s">
        <v>122</v>
      </c>
      <c r="AD134" s="43" t="s">
        <v>122</v>
      </c>
      <c r="AE134" s="211" t="s">
        <v>135</v>
      </c>
      <c r="AF134" s="43" t="s">
        <v>122</v>
      </c>
      <c r="AG134" s="204"/>
      <c r="AH134" s="205"/>
      <c r="AI134" s="206"/>
      <c r="AJ134" s="48"/>
      <c r="AK134" s="49"/>
      <c r="AL134" s="48"/>
      <c r="AM134" s="48"/>
      <c r="AN134" s="50"/>
    </row>
    <row r="135" spans="2:40" s="34" customFormat="1" ht="49.5" customHeight="1" thickBot="1">
      <c r="B135" s="448">
        <v>109</v>
      </c>
      <c r="C135" s="363" t="s">
        <v>130</v>
      </c>
      <c r="D135" s="39" t="s">
        <v>184</v>
      </c>
      <c r="E135" s="27"/>
      <c r="F135" s="89"/>
      <c r="G135" s="89"/>
      <c r="H135" s="89"/>
      <c r="I135" s="90"/>
      <c r="J135" s="28" t="s">
        <v>122</v>
      </c>
      <c r="K135" s="90"/>
      <c r="L135" s="89"/>
      <c r="M135" s="90"/>
      <c r="N135" s="89"/>
      <c r="O135" s="90"/>
      <c r="P135" s="89"/>
      <c r="Q135" s="90"/>
      <c r="R135" s="89"/>
      <c r="S135" s="90"/>
      <c r="T135" s="89"/>
      <c r="U135" s="89"/>
      <c r="V135" s="89"/>
      <c r="W135" s="89"/>
      <c r="X135" s="89"/>
      <c r="Y135" s="89"/>
      <c r="Z135" s="89"/>
      <c r="AA135" s="91">
        <v>3722.09</v>
      </c>
      <c r="AB135" s="91">
        <f>K135*500</f>
        <v>0</v>
      </c>
      <c r="AC135" s="91" t="s">
        <v>122</v>
      </c>
      <c r="AD135" s="91" t="s">
        <v>122</v>
      </c>
      <c r="AE135" s="92" t="s">
        <v>129</v>
      </c>
      <c r="AF135" s="91" t="s">
        <v>122</v>
      </c>
      <c r="AG135" s="158"/>
      <c r="AH135" s="203"/>
      <c r="AI135" s="206"/>
      <c r="AJ135" s="67"/>
      <c r="AK135" s="68"/>
      <c r="AL135" s="67"/>
      <c r="AM135" s="67"/>
      <c r="AN135" s="69"/>
    </row>
    <row r="136" spans="2:40" s="34" customFormat="1" ht="49.5" customHeight="1" thickBot="1">
      <c r="B136" s="100"/>
      <c r="C136" s="287" t="s">
        <v>130</v>
      </c>
      <c r="D136" s="102"/>
      <c r="E136" s="104"/>
      <c r="F136" s="104"/>
      <c r="G136" s="104"/>
      <c r="H136" s="104"/>
      <c r="I136" s="105"/>
      <c r="J136" s="248" t="s">
        <v>122</v>
      </c>
      <c r="K136" s="105"/>
      <c r="L136" s="104"/>
      <c r="M136" s="105"/>
      <c r="N136" s="104"/>
      <c r="O136" s="105"/>
      <c r="P136" s="104"/>
      <c r="Q136" s="105"/>
      <c r="R136" s="104"/>
      <c r="S136" s="105"/>
      <c r="T136" s="104"/>
      <c r="U136" s="104"/>
      <c r="V136" s="104"/>
      <c r="W136" s="104"/>
      <c r="X136" s="104"/>
      <c r="Y136" s="104"/>
      <c r="Z136" s="104"/>
      <c r="AA136" s="106">
        <v>39924.46</v>
      </c>
      <c r="AB136" s="106">
        <f>K136*500</f>
        <v>0</v>
      </c>
      <c r="AC136" s="106" t="s">
        <v>122</v>
      </c>
      <c r="AD136" s="106" t="s">
        <v>122</v>
      </c>
      <c r="AE136" s="107">
        <v>190631</v>
      </c>
      <c r="AF136" s="106" t="s">
        <v>122</v>
      </c>
      <c r="AG136" s="30">
        <v>42370</v>
      </c>
      <c r="AH136" s="31">
        <v>43100</v>
      </c>
      <c r="AI136" s="207"/>
      <c r="AJ136" s="249">
        <v>0</v>
      </c>
      <c r="AK136" s="109"/>
      <c r="AL136" s="251">
        <v>277262.31</v>
      </c>
      <c r="AM136" s="251">
        <v>0</v>
      </c>
      <c r="AN136" s="252">
        <v>3000</v>
      </c>
    </row>
    <row r="137" spans="2:40" s="34" customFormat="1" ht="49.5" customHeight="1" thickBot="1">
      <c r="B137" s="231">
        <v>110</v>
      </c>
      <c r="C137" s="287" t="s">
        <v>136</v>
      </c>
      <c r="D137" s="232" t="s">
        <v>137</v>
      </c>
      <c r="E137" s="247" t="s">
        <v>186</v>
      </c>
      <c r="F137" s="247">
        <v>1988</v>
      </c>
      <c r="G137" s="104"/>
      <c r="H137" s="247" t="s">
        <v>138</v>
      </c>
      <c r="I137" s="248">
        <v>134.3</v>
      </c>
      <c r="J137" s="248"/>
      <c r="K137" s="248">
        <v>134.3</v>
      </c>
      <c r="L137" s="247" t="s">
        <v>139</v>
      </c>
      <c r="M137" s="247" t="s">
        <v>139</v>
      </c>
      <c r="N137" s="247"/>
      <c r="O137" s="105"/>
      <c r="P137" s="247" t="s">
        <v>258</v>
      </c>
      <c r="Q137" s="248" t="s">
        <v>258</v>
      </c>
      <c r="R137" s="247" t="s">
        <v>258</v>
      </c>
      <c r="S137" s="248" t="s">
        <v>258</v>
      </c>
      <c r="T137" s="247" t="s">
        <v>259</v>
      </c>
      <c r="U137" s="247" t="s">
        <v>140</v>
      </c>
      <c r="V137" s="247">
        <v>2</v>
      </c>
      <c r="W137" s="247" t="s">
        <v>260</v>
      </c>
      <c r="X137" s="247" t="s">
        <v>259</v>
      </c>
      <c r="Y137" s="247" t="s">
        <v>259</v>
      </c>
      <c r="Z137" s="247" t="s">
        <v>259</v>
      </c>
      <c r="AA137" s="106"/>
      <c r="AB137" s="106"/>
      <c r="AC137" s="107">
        <v>671500</v>
      </c>
      <c r="AD137" s="106" t="s">
        <v>141</v>
      </c>
      <c r="AE137" s="107">
        <v>65000</v>
      </c>
      <c r="AF137" s="106" t="s">
        <v>122</v>
      </c>
      <c r="AG137" s="30">
        <v>42370</v>
      </c>
      <c r="AH137" s="31">
        <v>43100</v>
      </c>
      <c r="AI137" s="207"/>
      <c r="AJ137" s="249">
        <v>671500</v>
      </c>
      <c r="AK137" s="399" t="s">
        <v>261</v>
      </c>
      <c r="AL137" s="288">
        <v>131613.39</v>
      </c>
      <c r="AM137" s="288">
        <v>0</v>
      </c>
      <c r="AN137" s="252">
        <v>0</v>
      </c>
    </row>
    <row r="138" spans="2:40" s="34" customFormat="1" ht="49.5" customHeight="1" thickBot="1">
      <c r="B138" s="231">
        <v>111</v>
      </c>
      <c r="C138" s="287" t="s">
        <v>142</v>
      </c>
      <c r="D138" s="232" t="s">
        <v>143</v>
      </c>
      <c r="E138" s="104"/>
      <c r="F138" s="104"/>
      <c r="G138" s="104"/>
      <c r="H138" s="104"/>
      <c r="I138" s="105"/>
      <c r="J138" s="105"/>
      <c r="K138" s="105"/>
      <c r="L138" s="104"/>
      <c r="M138" s="104"/>
      <c r="N138" s="104"/>
      <c r="O138" s="105"/>
      <c r="P138" s="104"/>
      <c r="Q138" s="105"/>
      <c r="R138" s="104"/>
      <c r="S138" s="105"/>
      <c r="T138" s="104"/>
      <c r="U138" s="104"/>
      <c r="V138" s="104"/>
      <c r="W138" s="104"/>
      <c r="X138" s="104"/>
      <c r="Y138" s="104"/>
      <c r="Z138" s="104"/>
      <c r="AA138" s="106"/>
      <c r="AB138" s="106"/>
      <c r="AC138" s="134"/>
      <c r="AD138" s="106"/>
      <c r="AE138" s="107">
        <v>734053.68</v>
      </c>
      <c r="AF138" s="139">
        <v>20000</v>
      </c>
      <c r="AG138" s="30">
        <v>42370</v>
      </c>
      <c r="AH138" s="31">
        <v>43100</v>
      </c>
      <c r="AI138" s="207"/>
      <c r="AJ138" s="249">
        <v>0</v>
      </c>
      <c r="AK138" s="109"/>
      <c r="AL138" s="288">
        <v>776726.45</v>
      </c>
      <c r="AM138" s="288">
        <v>1403572.28</v>
      </c>
      <c r="AN138" s="252">
        <v>30000</v>
      </c>
    </row>
    <row r="139" spans="2:40" s="34" customFormat="1" ht="49.5" customHeight="1" thickBot="1">
      <c r="B139" s="230">
        <v>112</v>
      </c>
      <c r="C139" s="363" t="s">
        <v>144</v>
      </c>
      <c r="D139" s="39" t="s">
        <v>302</v>
      </c>
      <c r="E139" s="89"/>
      <c r="F139" s="89"/>
      <c r="G139" s="89"/>
      <c r="H139" s="89"/>
      <c r="I139" s="90"/>
      <c r="J139" s="90"/>
      <c r="K139" s="90"/>
      <c r="L139" s="89"/>
      <c r="M139" s="89"/>
      <c r="N139" s="89"/>
      <c r="O139" s="90"/>
      <c r="P139" s="89"/>
      <c r="Q139" s="90"/>
      <c r="R139" s="89"/>
      <c r="S139" s="90"/>
      <c r="T139" s="89"/>
      <c r="U139" s="89"/>
      <c r="V139" s="89"/>
      <c r="W139" s="89"/>
      <c r="X139" s="89"/>
      <c r="Y139" s="89"/>
      <c r="Z139" s="89"/>
      <c r="AA139" s="91"/>
      <c r="AB139" s="91"/>
      <c r="AC139" s="92"/>
      <c r="AD139" s="91"/>
      <c r="AE139" s="92" t="s">
        <v>145</v>
      </c>
      <c r="AF139" s="91" t="s">
        <v>122</v>
      </c>
      <c r="AG139" s="212"/>
      <c r="AH139" s="213"/>
      <c r="AI139" s="206"/>
      <c r="AJ139" s="125"/>
      <c r="AK139" s="124"/>
      <c r="AL139" s="125"/>
      <c r="AM139" s="125"/>
      <c r="AN139" s="126"/>
    </row>
    <row r="140" spans="2:40" s="34" customFormat="1" ht="75" customHeight="1" thickBot="1">
      <c r="B140" s="477"/>
      <c r="C140" s="287" t="s">
        <v>144</v>
      </c>
      <c r="D140" s="232"/>
      <c r="E140" s="104"/>
      <c r="F140" s="104"/>
      <c r="G140" s="104"/>
      <c r="H140" s="104"/>
      <c r="I140" s="105"/>
      <c r="J140" s="105"/>
      <c r="K140" s="105"/>
      <c r="L140" s="104"/>
      <c r="M140" s="104"/>
      <c r="N140" s="104"/>
      <c r="O140" s="105"/>
      <c r="P140" s="104"/>
      <c r="Q140" s="105"/>
      <c r="R140" s="104"/>
      <c r="S140" s="105"/>
      <c r="T140" s="104"/>
      <c r="U140" s="104"/>
      <c r="V140" s="104"/>
      <c r="W140" s="104"/>
      <c r="X140" s="104"/>
      <c r="Y140" s="104"/>
      <c r="Z140" s="104"/>
      <c r="AA140" s="106"/>
      <c r="AB140" s="106"/>
      <c r="AC140" s="134"/>
      <c r="AD140" s="106"/>
      <c r="AE140" s="107">
        <v>170000</v>
      </c>
      <c r="AF140" s="106" t="s">
        <v>122</v>
      </c>
      <c r="AG140" s="30">
        <v>42370</v>
      </c>
      <c r="AH140" s="31">
        <v>43100</v>
      </c>
      <c r="AI140" s="207"/>
      <c r="AJ140" s="249">
        <v>0</v>
      </c>
      <c r="AK140" s="394"/>
      <c r="AL140" s="251">
        <v>681066.39</v>
      </c>
      <c r="AM140" s="251">
        <v>27399.8</v>
      </c>
      <c r="AN140" s="252">
        <v>500</v>
      </c>
    </row>
    <row r="141" spans="2:40" s="34" customFormat="1" ht="49.5" customHeight="1" thickBot="1">
      <c r="B141" s="25">
        <v>113</v>
      </c>
      <c r="C141" s="225" t="s">
        <v>146</v>
      </c>
      <c r="D141" s="226" t="s">
        <v>306</v>
      </c>
      <c r="E141" s="233" t="s">
        <v>147</v>
      </c>
      <c r="F141" s="233">
        <v>1938</v>
      </c>
      <c r="G141" s="233">
        <v>2008</v>
      </c>
      <c r="H141" s="233">
        <v>5</v>
      </c>
      <c r="I141" s="235">
        <v>1038.4</v>
      </c>
      <c r="J141" s="235">
        <v>7254</v>
      </c>
      <c r="K141" s="235">
        <v>2266.6</v>
      </c>
      <c r="L141" s="233" t="s">
        <v>281</v>
      </c>
      <c r="M141" s="233" t="s">
        <v>387</v>
      </c>
      <c r="N141" s="233" t="s">
        <v>389</v>
      </c>
      <c r="O141" s="235" t="s">
        <v>264</v>
      </c>
      <c r="P141" s="233" t="s">
        <v>258</v>
      </c>
      <c r="Q141" s="235" t="s">
        <v>258</v>
      </c>
      <c r="R141" s="233" t="s">
        <v>258</v>
      </c>
      <c r="S141" s="235" t="s">
        <v>258</v>
      </c>
      <c r="T141" s="233" t="s">
        <v>258</v>
      </c>
      <c r="U141" s="233" t="s">
        <v>148</v>
      </c>
      <c r="V141" s="233">
        <v>22</v>
      </c>
      <c r="W141" s="233" t="s">
        <v>260</v>
      </c>
      <c r="X141" s="354" t="s">
        <v>258</v>
      </c>
      <c r="Y141" s="233" t="s">
        <v>258</v>
      </c>
      <c r="Z141" s="233" t="s">
        <v>258</v>
      </c>
      <c r="AA141" s="43"/>
      <c r="AB141" s="43"/>
      <c r="AC141" s="44">
        <v>7933100</v>
      </c>
      <c r="AD141" s="43" t="s">
        <v>149</v>
      </c>
      <c r="AE141" s="44">
        <v>2487333.27</v>
      </c>
      <c r="AF141" s="43" t="s">
        <v>150</v>
      </c>
      <c r="AG141" s="204"/>
      <c r="AH141" s="205"/>
      <c r="AI141" s="206"/>
      <c r="AJ141" s="281">
        <v>7933100</v>
      </c>
      <c r="AK141" s="13" t="s">
        <v>261</v>
      </c>
      <c r="AL141" s="48"/>
      <c r="AM141" s="48"/>
      <c r="AN141" s="50"/>
    </row>
    <row r="142" spans="2:40" s="34" customFormat="1" ht="49.5" customHeight="1" thickBot="1">
      <c r="B142" s="474">
        <v>114</v>
      </c>
      <c r="C142" s="253" t="s">
        <v>146</v>
      </c>
      <c r="D142" s="226" t="s">
        <v>306</v>
      </c>
      <c r="E142" s="262" t="s">
        <v>151</v>
      </c>
      <c r="F142" s="262">
        <v>1921</v>
      </c>
      <c r="G142" s="262"/>
      <c r="H142" s="262">
        <v>2</v>
      </c>
      <c r="I142" s="263">
        <v>652.9</v>
      </c>
      <c r="J142" s="263">
        <v>1542</v>
      </c>
      <c r="K142" s="263">
        <v>624.8</v>
      </c>
      <c r="L142" s="262" t="s">
        <v>281</v>
      </c>
      <c r="M142" s="262" t="s">
        <v>388</v>
      </c>
      <c r="N142" s="262" t="s">
        <v>29</v>
      </c>
      <c r="O142" s="263" t="s">
        <v>72</v>
      </c>
      <c r="P142" s="262" t="s">
        <v>258</v>
      </c>
      <c r="Q142" s="263" t="s">
        <v>258</v>
      </c>
      <c r="R142" s="262" t="s">
        <v>258</v>
      </c>
      <c r="S142" s="263" t="s">
        <v>258</v>
      </c>
      <c r="T142" s="262" t="s">
        <v>258</v>
      </c>
      <c r="U142" s="262" t="s">
        <v>153</v>
      </c>
      <c r="V142" s="262">
        <v>8</v>
      </c>
      <c r="W142" s="262" t="s">
        <v>260</v>
      </c>
      <c r="X142" s="355" t="s">
        <v>258</v>
      </c>
      <c r="Y142" s="262" t="s">
        <v>258</v>
      </c>
      <c r="Z142" s="262" t="s">
        <v>258</v>
      </c>
      <c r="AA142" s="55"/>
      <c r="AB142" s="55"/>
      <c r="AC142" s="56">
        <v>2329600</v>
      </c>
      <c r="AD142" s="214" t="s">
        <v>149</v>
      </c>
      <c r="AE142" s="56"/>
      <c r="AF142" s="55"/>
      <c r="AG142" s="57"/>
      <c r="AH142" s="200"/>
      <c r="AI142" s="206"/>
      <c r="AJ142" s="268">
        <v>2329600</v>
      </c>
      <c r="AK142" s="269" t="s">
        <v>261</v>
      </c>
      <c r="AL142" s="59"/>
      <c r="AM142" s="59"/>
      <c r="AN142" s="60"/>
    </row>
    <row r="143" spans="2:40" s="34" customFormat="1" ht="49.5" customHeight="1" thickBot="1">
      <c r="B143" s="474">
        <v>115</v>
      </c>
      <c r="C143" s="253" t="s">
        <v>146</v>
      </c>
      <c r="D143" s="226" t="s">
        <v>306</v>
      </c>
      <c r="E143" s="262" t="s">
        <v>154</v>
      </c>
      <c r="F143" s="262">
        <v>1963</v>
      </c>
      <c r="G143" s="262"/>
      <c r="H143" s="262">
        <v>1</v>
      </c>
      <c r="I143" s="263">
        <v>54.2</v>
      </c>
      <c r="J143" s="263">
        <v>177.3</v>
      </c>
      <c r="K143" s="263">
        <v>45</v>
      </c>
      <c r="L143" s="262" t="s">
        <v>281</v>
      </c>
      <c r="M143" s="262" t="s">
        <v>274</v>
      </c>
      <c r="N143" s="262" t="s">
        <v>29</v>
      </c>
      <c r="O143" s="263" t="s">
        <v>264</v>
      </c>
      <c r="P143" s="262" t="s">
        <v>258</v>
      </c>
      <c r="Q143" s="263" t="s">
        <v>259</v>
      </c>
      <c r="R143" s="262" t="s">
        <v>259</v>
      </c>
      <c r="S143" s="263" t="s">
        <v>259</v>
      </c>
      <c r="T143" s="262" t="s">
        <v>259</v>
      </c>
      <c r="U143" s="262" t="s">
        <v>155</v>
      </c>
      <c r="V143" s="262">
        <v>2</v>
      </c>
      <c r="W143" s="262" t="s">
        <v>260</v>
      </c>
      <c r="X143" s="355" t="s">
        <v>258</v>
      </c>
      <c r="Y143" s="262" t="s">
        <v>258</v>
      </c>
      <c r="Z143" s="262" t="s">
        <v>258</v>
      </c>
      <c r="AA143" s="55"/>
      <c r="AB143" s="55"/>
      <c r="AC143" s="56">
        <v>157500</v>
      </c>
      <c r="AD143" s="214" t="s">
        <v>149</v>
      </c>
      <c r="AE143" s="56"/>
      <c r="AF143" s="55"/>
      <c r="AG143" s="57"/>
      <c r="AH143" s="200"/>
      <c r="AI143" s="206"/>
      <c r="AJ143" s="268">
        <v>166420.83</v>
      </c>
      <c r="AK143" s="269" t="s">
        <v>261</v>
      </c>
      <c r="AL143" s="59"/>
      <c r="AM143" s="59"/>
      <c r="AN143" s="60"/>
    </row>
    <row r="144" spans="1:124" s="36" customFormat="1" ht="49.5" customHeight="1" thickBot="1">
      <c r="A144" s="34"/>
      <c r="B144" s="448">
        <v>116</v>
      </c>
      <c r="C144" s="295" t="s">
        <v>146</v>
      </c>
      <c r="D144" s="296" t="s">
        <v>156</v>
      </c>
      <c r="E144" s="322" t="s">
        <v>202</v>
      </c>
      <c r="F144" s="322"/>
      <c r="G144" s="322"/>
      <c r="H144" s="322" t="s">
        <v>157</v>
      </c>
      <c r="I144" s="321"/>
      <c r="J144" s="321"/>
      <c r="K144" s="321">
        <v>81.5</v>
      </c>
      <c r="L144" s="322" t="s">
        <v>281</v>
      </c>
      <c r="M144" s="52"/>
      <c r="N144" s="52"/>
      <c r="O144" s="61"/>
      <c r="P144" s="322" t="s">
        <v>258</v>
      </c>
      <c r="Q144" s="321" t="s">
        <v>258</v>
      </c>
      <c r="R144" s="322" t="s">
        <v>258</v>
      </c>
      <c r="S144" s="321" t="s">
        <v>258</v>
      </c>
      <c r="T144" s="322" t="s">
        <v>258</v>
      </c>
      <c r="U144" s="322">
        <v>4</v>
      </c>
      <c r="V144" s="322">
        <v>1</v>
      </c>
      <c r="W144" s="322" t="s">
        <v>390</v>
      </c>
      <c r="X144" s="356" t="s">
        <v>259</v>
      </c>
      <c r="Y144" s="322" t="s">
        <v>258</v>
      </c>
      <c r="Z144" s="322" t="s">
        <v>258</v>
      </c>
      <c r="AA144" s="62"/>
      <c r="AB144" s="62"/>
      <c r="AC144" s="63">
        <v>285250</v>
      </c>
      <c r="AD144" s="215" t="s">
        <v>149</v>
      </c>
      <c r="AE144" s="63"/>
      <c r="AF144" s="62"/>
      <c r="AG144" s="209"/>
      <c r="AH144" s="210"/>
      <c r="AI144" s="206"/>
      <c r="AJ144" s="340">
        <v>285250</v>
      </c>
      <c r="AK144" s="269" t="s">
        <v>261</v>
      </c>
      <c r="AL144" s="67"/>
      <c r="AM144" s="67"/>
      <c r="AN144" s="69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</row>
    <row r="145" spans="2:40" s="37" customFormat="1" ht="33" customHeight="1" thickBot="1">
      <c r="B145" s="137"/>
      <c r="C145" s="287" t="s">
        <v>146</v>
      </c>
      <c r="D145" s="102"/>
      <c r="E145" s="104"/>
      <c r="F145" s="104"/>
      <c r="G145" s="104"/>
      <c r="H145" s="104"/>
      <c r="I145" s="105"/>
      <c r="J145" s="105"/>
      <c r="K145" s="105"/>
      <c r="L145" s="104"/>
      <c r="M145" s="104"/>
      <c r="N145" s="104"/>
      <c r="O145" s="105"/>
      <c r="P145" s="104"/>
      <c r="Q145" s="105"/>
      <c r="R145" s="104"/>
      <c r="S145" s="105"/>
      <c r="T145" s="104"/>
      <c r="U145" s="104"/>
      <c r="V145" s="104"/>
      <c r="W145" s="104"/>
      <c r="X145" s="104"/>
      <c r="Y145" s="104"/>
      <c r="Z145" s="173"/>
      <c r="AA145" s="175"/>
      <c r="AB145" s="175"/>
      <c r="AC145" s="176">
        <v>10705450</v>
      </c>
      <c r="AD145" s="175"/>
      <c r="AE145" s="176">
        <v>2487333.27</v>
      </c>
      <c r="AF145" s="216">
        <v>30000</v>
      </c>
      <c r="AG145" s="30">
        <v>42370</v>
      </c>
      <c r="AH145" s="31">
        <v>43100</v>
      </c>
      <c r="AI145" s="217"/>
      <c r="AJ145" s="286">
        <f>SUM(AJ141:AJ144)</f>
        <v>10714370.83</v>
      </c>
      <c r="AK145" s="109"/>
      <c r="AL145" s="260">
        <v>5661947.34</v>
      </c>
      <c r="AM145" s="260">
        <v>568681.83</v>
      </c>
      <c r="AN145" s="261">
        <v>80000</v>
      </c>
    </row>
    <row r="146" spans="2:40" s="34" customFormat="1" ht="33.75" customHeight="1" thickBot="1">
      <c r="B146" s="40"/>
      <c r="C146" s="208"/>
      <c r="D146" s="208"/>
      <c r="E146" s="218"/>
      <c r="F146" s="218"/>
      <c r="G146" s="218"/>
      <c r="H146" s="218"/>
      <c r="I146" s="219"/>
      <c r="J146" s="219"/>
      <c r="K146" s="219"/>
      <c r="L146" s="218"/>
      <c r="M146" s="218"/>
      <c r="N146" s="218"/>
      <c r="O146" s="219"/>
      <c r="P146" s="218"/>
      <c r="Q146" s="219"/>
      <c r="R146" s="218"/>
      <c r="S146" s="219"/>
      <c r="T146" s="218"/>
      <c r="U146" s="218"/>
      <c r="V146" s="218"/>
      <c r="W146" s="218"/>
      <c r="X146" s="218"/>
      <c r="Y146" s="218"/>
      <c r="Z146" s="302" t="s">
        <v>181</v>
      </c>
      <c r="AA146" s="425"/>
      <c r="AB146" s="425"/>
      <c r="AC146" s="456">
        <f>SUM(AC145,AC137,AC127,AC118,AC110,AC98,AC87,AC71,AC59,AC56,AC43,AC37,AC36,AC32,AC23,AC18)</f>
        <v>95003198.94</v>
      </c>
      <c r="AD146" s="425"/>
      <c r="AE146" s="456">
        <f>SUM(AE145,AE140,AE138,AE137,AE136,AE133,AE130,AE127,AE118,AE110,AE98,AE87,AE71,AE59,AE56,AE43,AE37,AE36,AE32,AE23,AE18)</f>
        <v>17777627.73</v>
      </c>
      <c r="AF146" s="457">
        <f>SUM(AF145,AF138,AF127,AF118,AF110,AF98,AF87,AF71,AF59,AF56,AF43,AF37,AF36,AF32,AF23,AF18)</f>
        <v>263500</v>
      </c>
      <c r="AG146" s="552" t="s">
        <v>185</v>
      </c>
      <c r="AH146" s="552"/>
      <c r="AI146" s="458"/>
      <c r="AJ146" s="459">
        <f>AJ145+AJ140+AJ138+AJ137+AJ136+AJ133+AJ130+AJ127+AJ118+AJ110+AJ98+AJ87+AJ71+AJ59+AJ56+AJ43+AJ37+AJ36+AJ32+AJ23+AJ18+AJ99</f>
        <v>207716370.04999998</v>
      </c>
      <c r="AK146" s="460"/>
      <c r="AL146" s="548">
        <f>AL145+AL140+AL138+AL137+AL136+AL133+AL130+AL127+AL118+AL110+AL98+AL87+AL71+AL59+AL56+AL43+AL37+AL36+AL32+AL23+AL18+AL99</f>
        <v>33447740.09</v>
      </c>
      <c r="AM146" s="549">
        <f>SUM(AM9:AM145)</f>
        <v>9120580.85</v>
      </c>
      <c r="AN146" s="550">
        <f>AN145+AN140+AN138+AN137+AN136+AN133+AN130+AN127+AN118+AN110+AN98+AN87+AN71+AN59+AN56+AN43+AN37+AN36+AN32+AN23+AN18+AN99</f>
        <v>260000</v>
      </c>
    </row>
    <row r="147" spans="2:40" s="34" customFormat="1" ht="32.25" customHeight="1">
      <c r="B147" s="208"/>
      <c r="C147" s="208"/>
      <c r="D147" s="208"/>
      <c r="E147" s="218"/>
      <c r="F147" s="218"/>
      <c r="G147" s="218"/>
      <c r="H147" s="218"/>
      <c r="I147" s="219"/>
      <c r="J147" s="219"/>
      <c r="K147" s="219"/>
      <c r="L147" s="218"/>
      <c r="M147" s="218"/>
      <c r="N147" s="218"/>
      <c r="O147" s="219"/>
      <c r="P147" s="218"/>
      <c r="Q147" s="219"/>
      <c r="R147" s="218"/>
      <c r="S147" s="219"/>
      <c r="T147" s="218"/>
      <c r="U147" s="218"/>
      <c r="V147" s="218"/>
      <c r="W147" s="218"/>
      <c r="X147" s="218"/>
      <c r="Y147" s="218"/>
      <c r="Z147" s="302" t="s">
        <v>181</v>
      </c>
      <c r="AA147" s="425"/>
      <c r="AB147" s="425"/>
      <c r="AC147" s="461">
        <f>SUM(AC146,AC191)</f>
        <v>96766209.53</v>
      </c>
      <c r="AD147" s="425"/>
      <c r="AE147" s="456">
        <f>AE146</f>
        <v>17777627.73</v>
      </c>
      <c r="AF147" s="457">
        <f>AF146</f>
        <v>263500</v>
      </c>
      <c r="AG147" s="552" t="s">
        <v>471</v>
      </c>
      <c r="AH147" s="552"/>
      <c r="AI147" s="462"/>
      <c r="AJ147" s="463">
        <f>AJ146+AJ191</f>
        <v>214655889.42999998</v>
      </c>
      <c r="AK147" s="10"/>
      <c r="AL147" s="547"/>
      <c r="AM147" s="547"/>
      <c r="AN147" s="547"/>
    </row>
    <row r="148" spans="2:40" s="34" customFormat="1" ht="32.25" customHeight="1">
      <c r="B148" s="208"/>
      <c r="C148" s="208"/>
      <c r="D148" s="208"/>
      <c r="E148" s="218"/>
      <c r="F148" s="218"/>
      <c r="G148" s="218"/>
      <c r="H148" s="218"/>
      <c r="I148" s="219"/>
      <c r="J148" s="219"/>
      <c r="K148" s="219"/>
      <c r="L148" s="218"/>
      <c r="M148" s="218"/>
      <c r="N148" s="218"/>
      <c r="O148" s="219"/>
      <c r="P148" s="218"/>
      <c r="Q148" s="219"/>
      <c r="R148" s="218"/>
      <c r="S148" s="219"/>
      <c r="T148" s="218"/>
      <c r="U148" s="218"/>
      <c r="V148" s="218"/>
      <c r="W148" s="218"/>
      <c r="X148" s="218"/>
      <c r="Y148" s="218"/>
      <c r="Z148" s="523"/>
      <c r="AA148" s="13"/>
      <c r="AB148" s="13"/>
      <c r="AC148" s="541"/>
      <c r="AD148" s="13"/>
      <c r="AE148" s="542"/>
      <c r="AF148" s="543"/>
      <c r="AG148" s="544"/>
      <c r="AH148" s="544"/>
      <c r="AJ148" s="545"/>
      <c r="AK148" s="546"/>
      <c r="AL148" s="547"/>
      <c r="AM148" s="547"/>
      <c r="AN148" s="547"/>
    </row>
    <row r="149" spans="2:40" s="1" customFormat="1" ht="25.5" customHeight="1" thickBot="1">
      <c r="B149" s="208"/>
      <c r="C149" s="208"/>
      <c r="D149" s="208"/>
      <c r="E149" s="218"/>
      <c r="F149" s="218"/>
      <c r="G149" s="218"/>
      <c r="H149" s="218"/>
      <c r="I149" s="219"/>
      <c r="J149" s="219"/>
      <c r="K149" s="219"/>
      <c r="L149" s="218"/>
      <c r="M149" s="218"/>
      <c r="N149" s="218"/>
      <c r="O149" s="219"/>
      <c r="P149" s="218"/>
      <c r="Q149" s="219"/>
      <c r="R149" s="218"/>
      <c r="S149" s="219"/>
      <c r="T149" s="218"/>
      <c r="U149" s="218"/>
      <c r="V149" s="218"/>
      <c r="W149" s="218"/>
      <c r="X149" s="218"/>
      <c r="Y149" s="218"/>
      <c r="Z149" s="218"/>
      <c r="AA149" s="124"/>
      <c r="AB149" s="124"/>
      <c r="AC149" s="221">
        <v>170200</v>
      </c>
      <c r="AD149" s="124"/>
      <c r="AE149" s="221"/>
      <c r="AF149" s="124"/>
      <c r="AG149" s="222"/>
      <c r="AH149" s="222"/>
      <c r="AI149" s="206"/>
      <c r="AJ149" s="220"/>
      <c r="AK149" s="220"/>
      <c r="AL149" s="220"/>
      <c r="AM149" s="220"/>
      <c r="AN149" s="220"/>
    </row>
    <row r="150" spans="2:40" s="24" customFormat="1" ht="60" customHeight="1" thickBot="1">
      <c r="B150" s="568" t="s">
        <v>206</v>
      </c>
      <c r="C150" s="568" t="s">
        <v>207</v>
      </c>
      <c r="D150" s="568"/>
      <c r="E150" s="568" t="s">
        <v>208</v>
      </c>
      <c r="F150" s="568"/>
      <c r="G150" s="568"/>
      <c r="H150" s="568"/>
      <c r="I150" s="568"/>
      <c r="J150" s="568"/>
      <c r="K150" s="568"/>
      <c r="L150" s="568" t="s">
        <v>209</v>
      </c>
      <c r="M150" s="568"/>
      <c r="N150" s="568"/>
      <c r="O150" s="568"/>
      <c r="P150" s="568" t="s">
        <v>210</v>
      </c>
      <c r="Q150" s="568"/>
      <c r="R150" s="568"/>
      <c r="S150" s="568"/>
      <c r="T150" s="569" t="s">
        <v>211</v>
      </c>
      <c r="U150" s="570"/>
      <c r="V150" s="570"/>
      <c r="W150" s="571"/>
      <c r="X150" s="564" t="s">
        <v>212</v>
      </c>
      <c r="Y150" s="564"/>
      <c r="Z150" s="564"/>
      <c r="AA150" s="553" t="s">
        <v>213</v>
      </c>
      <c r="AB150" s="16"/>
      <c r="AC150" s="551" t="s">
        <v>214</v>
      </c>
      <c r="AD150" s="551"/>
      <c r="AE150" s="551"/>
      <c r="AF150" s="551"/>
      <c r="AG150" s="556" t="s">
        <v>215</v>
      </c>
      <c r="AH150" s="556"/>
      <c r="AI150" s="19"/>
      <c r="AJ150" s="551" t="s">
        <v>447</v>
      </c>
      <c r="AK150" s="551"/>
      <c r="AL150" s="551"/>
      <c r="AM150" s="551"/>
      <c r="AN150" s="551"/>
    </row>
    <row r="151" spans="2:40" s="26" customFormat="1" ht="50.25" customHeight="1" thickBot="1">
      <c r="B151" s="568"/>
      <c r="C151" s="15" t="s">
        <v>216</v>
      </c>
      <c r="D151" s="15" t="s">
        <v>217</v>
      </c>
      <c r="E151" s="15" t="s">
        <v>218</v>
      </c>
      <c r="F151" s="15" t="s">
        <v>219</v>
      </c>
      <c r="G151" s="20" t="s">
        <v>220</v>
      </c>
      <c r="H151" s="15" t="s">
        <v>221</v>
      </c>
      <c r="I151" s="15" t="s">
        <v>222</v>
      </c>
      <c r="J151" s="15" t="s">
        <v>223</v>
      </c>
      <c r="K151" s="15" t="s">
        <v>224</v>
      </c>
      <c r="L151" s="15" t="s">
        <v>225</v>
      </c>
      <c r="M151" s="15" t="s">
        <v>226</v>
      </c>
      <c r="N151" s="15" t="s">
        <v>227</v>
      </c>
      <c r="O151" s="15" t="s">
        <v>228</v>
      </c>
      <c r="P151" s="15" t="s">
        <v>229</v>
      </c>
      <c r="Q151" s="15" t="s">
        <v>230</v>
      </c>
      <c r="R151" s="15" t="s">
        <v>231</v>
      </c>
      <c r="S151" s="15" t="s">
        <v>232</v>
      </c>
      <c r="T151" s="15" t="s">
        <v>233</v>
      </c>
      <c r="U151" s="15" t="s">
        <v>234</v>
      </c>
      <c r="V151" s="15" t="s">
        <v>235</v>
      </c>
      <c r="W151" s="15" t="s">
        <v>236</v>
      </c>
      <c r="X151" s="15" t="s">
        <v>237</v>
      </c>
      <c r="Y151" s="15" t="s">
        <v>238</v>
      </c>
      <c r="Z151" s="15" t="s">
        <v>239</v>
      </c>
      <c r="AA151" s="553"/>
      <c r="AB151" s="21" t="s">
        <v>240</v>
      </c>
      <c r="AC151" s="22" t="s">
        <v>241</v>
      </c>
      <c r="AD151" s="17" t="s">
        <v>242</v>
      </c>
      <c r="AE151" s="17" t="s">
        <v>243</v>
      </c>
      <c r="AF151" s="17" t="s">
        <v>244</v>
      </c>
      <c r="AG151" s="18" t="s">
        <v>245</v>
      </c>
      <c r="AH151" s="18" t="s">
        <v>246</v>
      </c>
      <c r="AI151" s="23" t="s">
        <v>247</v>
      </c>
      <c r="AJ151" s="17" t="s">
        <v>248</v>
      </c>
      <c r="AK151" s="518" t="s">
        <v>249</v>
      </c>
      <c r="AL151" s="17" t="s">
        <v>250</v>
      </c>
      <c r="AM151" s="17" t="s">
        <v>251</v>
      </c>
      <c r="AN151" s="17" t="s">
        <v>244</v>
      </c>
    </row>
    <row r="152" spans="2:40" s="26" customFormat="1" ht="50.25" customHeight="1" thickBot="1">
      <c r="B152" s="482">
        <v>1</v>
      </c>
      <c r="C152" s="483" t="s">
        <v>158</v>
      </c>
      <c r="D152" s="484" t="s">
        <v>350</v>
      </c>
      <c r="E152" s="304" t="s">
        <v>351</v>
      </c>
      <c r="F152" s="304" t="s">
        <v>159</v>
      </c>
      <c r="G152" s="304" t="s">
        <v>275</v>
      </c>
      <c r="H152" s="485">
        <v>1</v>
      </c>
      <c r="I152" s="486"/>
      <c r="J152" s="486"/>
      <c r="K152" s="486">
        <v>122.44</v>
      </c>
      <c r="L152" s="485" t="s">
        <v>70</v>
      </c>
      <c r="M152" s="486" t="s">
        <v>273</v>
      </c>
      <c r="N152" s="485" t="s">
        <v>273</v>
      </c>
      <c r="O152" s="486" t="s">
        <v>294</v>
      </c>
      <c r="P152" s="485" t="s">
        <v>258</v>
      </c>
      <c r="Q152" s="486" t="s">
        <v>258</v>
      </c>
      <c r="R152" s="485" t="s">
        <v>259</v>
      </c>
      <c r="S152" s="486" t="s">
        <v>258</v>
      </c>
      <c r="T152" s="485" t="s">
        <v>259</v>
      </c>
      <c r="U152" s="485" t="s">
        <v>275</v>
      </c>
      <c r="V152" s="485" t="s">
        <v>275</v>
      </c>
      <c r="W152" s="485" t="s">
        <v>6</v>
      </c>
      <c r="X152" s="485" t="s">
        <v>259</v>
      </c>
      <c r="Y152" s="485" t="s">
        <v>259</v>
      </c>
      <c r="Z152" s="485" t="s">
        <v>259</v>
      </c>
      <c r="AA152" s="487">
        <v>400000</v>
      </c>
      <c r="AB152" s="487">
        <f>K152*500</f>
        <v>61220</v>
      </c>
      <c r="AC152" s="488">
        <v>418423</v>
      </c>
      <c r="AD152" s="487" t="s">
        <v>269</v>
      </c>
      <c r="AE152" s="488"/>
      <c r="AF152" s="488"/>
      <c r="AG152" s="445"/>
      <c r="AH152" s="446"/>
      <c r="AI152" s="489">
        <f>ROUNDUP(DAYS360(AG152,AH152)/30,0)</f>
        <v>0</v>
      </c>
      <c r="AJ152" s="490">
        <v>367200</v>
      </c>
      <c r="AK152" s="491" t="s">
        <v>261</v>
      </c>
      <c r="AL152" s="492"/>
      <c r="AM152" s="487"/>
      <c r="AN152" s="493"/>
    </row>
    <row r="153" spans="2:40" s="26" customFormat="1" ht="50.25" customHeight="1">
      <c r="B153" s="25">
        <v>2</v>
      </c>
      <c r="C153" s="225" t="s">
        <v>158</v>
      </c>
      <c r="D153" s="226" t="s">
        <v>349</v>
      </c>
      <c r="E153" s="233" t="s">
        <v>352</v>
      </c>
      <c r="F153" s="233" t="s">
        <v>159</v>
      </c>
      <c r="G153" s="314" t="s">
        <v>275</v>
      </c>
      <c r="H153" s="233">
        <v>1</v>
      </c>
      <c r="I153" s="235"/>
      <c r="J153" s="235"/>
      <c r="K153" s="235">
        <v>244.18</v>
      </c>
      <c r="L153" s="233" t="s">
        <v>70</v>
      </c>
      <c r="M153" s="235" t="s">
        <v>273</v>
      </c>
      <c r="N153" s="233" t="s">
        <v>273</v>
      </c>
      <c r="O153" s="235" t="s">
        <v>264</v>
      </c>
      <c r="P153" s="233" t="s">
        <v>258</v>
      </c>
      <c r="Q153" s="235" t="s">
        <v>258</v>
      </c>
      <c r="R153" s="233" t="s">
        <v>259</v>
      </c>
      <c r="S153" s="235" t="s">
        <v>258</v>
      </c>
      <c r="T153" s="233" t="s">
        <v>259</v>
      </c>
      <c r="U153" s="233" t="s">
        <v>275</v>
      </c>
      <c r="V153" s="233" t="s">
        <v>275</v>
      </c>
      <c r="W153" s="233"/>
      <c r="X153" s="233" t="s">
        <v>259</v>
      </c>
      <c r="Y153" s="233" t="s">
        <v>259</v>
      </c>
      <c r="Z153" s="233" t="s">
        <v>259</v>
      </c>
      <c r="AA153" s="277"/>
      <c r="AB153" s="277"/>
      <c r="AC153" s="278"/>
      <c r="AD153" s="277"/>
      <c r="AE153" s="278"/>
      <c r="AF153" s="278"/>
      <c r="AG153" s="279"/>
      <c r="AH153" s="494"/>
      <c r="AI153" s="495"/>
      <c r="AJ153" s="281">
        <v>366270</v>
      </c>
      <c r="AK153" s="491" t="s">
        <v>261</v>
      </c>
      <c r="AL153" s="390"/>
      <c r="AM153" s="277"/>
      <c r="AN153" s="447"/>
    </row>
    <row r="154" spans="2:40" s="26" customFormat="1" ht="50.25" customHeight="1">
      <c r="B154" s="25">
        <v>3</v>
      </c>
      <c r="C154" s="225" t="s">
        <v>158</v>
      </c>
      <c r="D154" s="226" t="s">
        <v>448</v>
      </c>
      <c r="E154" s="233" t="s">
        <v>353</v>
      </c>
      <c r="F154" s="233" t="s">
        <v>159</v>
      </c>
      <c r="G154" s="314" t="s">
        <v>275</v>
      </c>
      <c r="H154" s="233">
        <v>1</v>
      </c>
      <c r="I154" s="235"/>
      <c r="J154" s="235"/>
      <c r="K154" s="235">
        <v>1022.6</v>
      </c>
      <c r="L154" s="233" t="s">
        <v>354</v>
      </c>
      <c r="M154" s="235" t="s">
        <v>273</v>
      </c>
      <c r="N154" s="233" t="s">
        <v>273</v>
      </c>
      <c r="O154" s="235" t="s">
        <v>264</v>
      </c>
      <c r="P154" s="233" t="s">
        <v>258</v>
      </c>
      <c r="Q154" s="235" t="s">
        <v>258</v>
      </c>
      <c r="R154" s="233" t="s">
        <v>259</v>
      </c>
      <c r="S154" s="235" t="s">
        <v>259</v>
      </c>
      <c r="T154" s="233" t="s">
        <v>259</v>
      </c>
      <c r="U154" s="233"/>
      <c r="V154" s="233"/>
      <c r="W154" s="233"/>
      <c r="X154" s="233" t="s">
        <v>259</v>
      </c>
      <c r="Y154" s="233" t="s">
        <v>259</v>
      </c>
      <c r="Z154" s="233" t="s">
        <v>259</v>
      </c>
      <c r="AA154" s="277"/>
      <c r="AB154" s="277"/>
      <c r="AC154" s="278"/>
      <c r="AD154" s="277"/>
      <c r="AE154" s="278"/>
      <c r="AF154" s="278"/>
      <c r="AG154" s="279"/>
      <c r="AH154" s="494"/>
      <c r="AI154" s="495"/>
      <c r="AJ154" s="281">
        <v>511300</v>
      </c>
      <c r="AK154" s="496" t="s">
        <v>261</v>
      </c>
      <c r="AL154" s="390"/>
      <c r="AM154" s="277"/>
      <c r="AN154" s="447"/>
    </row>
    <row r="155" spans="2:40" s="26" customFormat="1" ht="50.25" customHeight="1">
      <c r="B155" s="474">
        <v>4</v>
      </c>
      <c r="C155" s="253" t="s">
        <v>158</v>
      </c>
      <c r="D155" s="256" t="s">
        <v>160</v>
      </c>
      <c r="E155" s="262" t="s">
        <v>161</v>
      </c>
      <c r="F155" s="262" t="s">
        <v>162</v>
      </c>
      <c r="G155" s="314" t="s">
        <v>275</v>
      </c>
      <c r="H155" s="262" t="s">
        <v>163</v>
      </c>
      <c r="I155" s="263">
        <v>176</v>
      </c>
      <c r="J155" s="263">
        <v>2109</v>
      </c>
      <c r="K155" s="263">
        <v>362.4</v>
      </c>
      <c r="L155" s="262" t="s">
        <v>70</v>
      </c>
      <c r="M155" s="263" t="s">
        <v>164</v>
      </c>
      <c r="N155" s="262" t="s">
        <v>29</v>
      </c>
      <c r="O155" s="263" t="s">
        <v>256</v>
      </c>
      <c r="P155" s="262" t="s">
        <v>258</v>
      </c>
      <c r="Q155" s="263" t="s">
        <v>258</v>
      </c>
      <c r="R155" s="262" t="s">
        <v>259</v>
      </c>
      <c r="S155" s="263" t="s">
        <v>259</v>
      </c>
      <c r="T155" s="262" t="s">
        <v>259</v>
      </c>
      <c r="U155" s="262"/>
      <c r="V155" s="262"/>
      <c r="W155" s="262" t="s">
        <v>284</v>
      </c>
      <c r="X155" s="262" t="s">
        <v>259</v>
      </c>
      <c r="Y155" s="262" t="s">
        <v>259</v>
      </c>
      <c r="Z155" s="262" t="s">
        <v>259</v>
      </c>
      <c r="AA155" s="270"/>
      <c r="AB155" s="270"/>
      <c r="AC155" s="271">
        <v>126270.53</v>
      </c>
      <c r="AD155" s="270" t="s">
        <v>269</v>
      </c>
      <c r="AE155" s="271"/>
      <c r="AF155" s="271"/>
      <c r="AG155" s="272"/>
      <c r="AH155" s="442"/>
      <c r="AI155" s="497"/>
      <c r="AJ155" s="268">
        <v>240466</v>
      </c>
      <c r="AK155" s="498" t="s">
        <v>269</v>
      </c>
      <c r="AL155" s="276"/>
      <c r="AM155" s="270"/>
      <c r="AN155" s="499"/>
    </row>
    <row r="156" spans="2:40" s="26" customFormat="1" ht="50.25" customHeight="1">
      <c r="B156" s="474">
        <v>5</v>
      </c>
      <c r="C156" s="253" t="s">
        <v>158</v>
      </c>
      <c r="D156" s="256" t="s">
        <v>165</v>
      </c>
      <c r="E156" s="262" t="s">
        <v>166</v>
      </c>
      <c r="F156" s="262" t="s">
        <v>162</v>
      </c>
      <c r="G156" s="314" t="s">
        <v>275</v>
      </c>
      <c r="H156" s="262" t="s">
        <v>152</v>
      </c>
      <c r="I156" s="263">
        <v>88</v>
      </c>
      <c r="J156" s="263">
        <v>426</v>
      </c>
      <c r="K156" s="263">
        <v>68.6</v>
      </c>
      <c r="L156" s="262" t="s">
        <v>167</v>
      </c>
      <c r="M156" s="263"/>
      <c r="N156" s="262" t="s">
        <v>33</v>
      </c>
      <c r="O156" s="263" t="s">
        <v>264</v>
      </c>
      <c r="P156" s="262" t="s">
        <v>258</v>
      </c>
      <c r="Q156" s="263" t="s">
        <v>258</v>
      </c>
      <c r="R156" s="262" t="s">
        <v>259</v>
      </c>
      <c r="S156" s="263" t="s">
        <v>258</v>
      </c>
      <c r="T156" s="262" t="s">
        <v>259</v>
      </c>
      <c r="U156" s="262"/>
      <c r="V156" s="262"/>
      <c r="W156" s="262" t="s">
        <v>284</v>
      </c>
      <c r="X156" s="262" t="s">
        <v>259</v>
      </c>
      <c r="Y156" s="262" t="s">
        <v>259</v>
      </c>
      <c r="Z156" s="262" t="s">
        <v>259</v>
      </c>
      <c r="AA156" s="270"/>
      <c r="AB156" s="270"/>
      <c r="AC156" s="271">
        <v>28863.68</v>
      </c>
      <c r="AD156" s="270" t="s">
        <v>269</v>
      </c>
      <c r="AE156" s="271"/>
      <c r="AF156" s="271"/>
      <c r="AG156" s="272"/>
      <c r="AH156" s="442"/>
      <c r="AI156" s="497"/>
      <c r="AJ156" s="268">
        <v>38253</v>
      </c>
      <c r="AK156" s="498" t="s">
        <v>269</v>
      </c>
      <c r="AL156" s="276"/>
      <c r="AM156" s="270"/>
      <c r="AN156" s="499"/>
    </row>
    <row r="157" spans="2:40" s="26" customFormat="1" ht="50.25" customHeight="1">
      <c r="B157" s="474">
        <v>6</v>
      </c>
      <c r="C157" s="253" t="s">
        <v>158</v>
      </c>
      <c r="D157" s="256" t="s">
        <v>168</v>
      </c>
      <c r="E157" s="262" t="s">
        <v>169</v>
      </c>
      <c r="F157" s="262">
        <v>1938</v>
      </c>
      <c r="G157" s="314" t="s">
        <v>275</v>
      </c>
      <c r="H157" s="262">
        <v>1</v>
      </c>
      <c r="I157" s="263"/>
      <c r="J157" s="263"/>
      <c r="K157" s="263">
        <v>110.2</v>
      </c>
      <c r="L157" s="262" t="s">
        <v>281</v>
      </c>
      <c r="M157" s="263" t="s">
        <v>273</v>
      </c>
      <c r="N157" s="262" t="s">
        <v>29</v>
      </c>
      <c r="O157" s="263" t="s">
        <v>294</v>
      </c>
      <c r="P157" s="262" t="s">
        <v>258</v>
      </c>
      <c r="Q157" s="263" t="s">
        <v>258</v>
      </c>
      <c r="R157" s="262" t="s">
        <v>259</v>
      </c>
      <c r="S157" s="263" t="s">
        <v>259</v>
      </c>
      <c r="T157" s="262" t="s">
        <v>259</v>
      </c>
      <c r="U157" s="262"/>
      <c r="V157" s="262"/>
      <c r="W157" s="262"/>
      <c r="X157" s="262" t="s">
        <v>259</v>
      </c>
      <c r="Y157" s="262" t="s">
        <v>259</v>
      </c>
      <c r="Z157" s="262" t="s">
        <v>259</v>
      </c>
      <c r="AA157" s="270"/>
      <c r="AB157" s="270"/>
      <c r="AC157" s="271"/>
      <c r="AD157" s="270"/>
      <c r="AE157" s="271"/>
      <c r="AF157" s="271"/>
      <c r="AG157" s="272"/>
      <c r="AH157" s="442"/>
      <c r="AI157" s="497"/>
      <c r="AJ157" s="268">
        <v>48925</v>
      </c>
      <c r="AK157" s="498" t="s">
        <v>269</v>
      </c>
      <c r="AL157" s="276"/>
      <c r="AM157" s="270"/>
      <c r="AN157" s="499"/>
    </row>
    <row r="158" spans="2:40" s="26" customFormat="1" ht="50.25" customHeight="1">
      <c r="B158" s="474">
        <v>7</v>
      </c>
      <c r="C158" s="253" t="s">
        <v>158</v>
      </c>
      <c r="D158" s="256" t="s">
        <v>201</v>
      </c>
      <c r="E158" s="262" t="s">
        <v>170</v>
      </c>
      <c r="F158" s="262">
        <v>1900</v>
      </c>
      <c r="G158" s="314" t="s">
        <v>275</v>
      </c>
      <c r="H158" s="262" t="s">
        <v>193</v>
      </c>
      <c r="I158" s="263"/>
      <c r="J158" s="263"/>
      <c r="K158" s="263">
        <v>271.17</v>
      </c>
      <c r="L158" s="262" t="s">
        <v>281</v>
      </c>
      <c r="M158" s="263" t="s">
        <v>273</v>
      </c>
      <c r="N158" s="262" t="s">
        <v>29</v>
      </c>
      <c r="O158" s="263" t="s">
        <v>294</v>
      </c>
      <c r="P158" s="262" t="s">
        <v>258</v>
      </c>
      <c r="Q158" s="263" t="s">
        <v>258</v>
      </c>
      <c r="R158" s="262" t="s">
        <v>259</v>
      </c>
      <c r="S158" s="263" t="s">
        <v>258</v>
      </c>
      <c r="T158" s="262" t="s">
        <v>258</v>
      </c>
      <c r="U158" s="262"/>
      <c r="V158" s="262"/>
      <c r="W158" s="262"/>
      <c r="X158" s="262" t="s">
        <v>258</v>
      </c>
      <c r="Y158" s="262" t="s">
        <v>258</v>
      </c>
      <c r="Z158" s="262" t="s">
        <v>259</v>
      </c>
      <c r="AA158" s="270"/>
      <c r="AB158" s="270"/>
      <c r="AC158" s="271"/>
      <c r="AD158" s="270"/>
      <c r="AE158" s="271"/>
      <c r="AF158" s="271"/>
      <c r="AG158" s="272"/>
      <c r="AH158" s="442"/>
      <c r="AI158" s="497"/>
      <c r="AJ158" s="268">
        <v>315320</v>
      </c>
      <c r="AK158" s="498" t="s">
        <v>269</v>
      </c>
      <c r="AL158" s="276"/>
      <c r="AM158" s="270"/>
      <c r="AN158" s="499"/>
    </row>
    <row r="159" spans="2:40" s="26" customFormat="1" ht="50.25" customHeight="1">
      <c r="B159" s="474">
        <v>8</v>
      </c>
      <c r="C159" s="253" t="s">
        <v>158</v>
      </c>
      <c r="D159" s="256" t="s">
        <v>171</v>
      </c>
      <c r="E159" s="262" t="s">
        <v>172</v>
      </c>
      <c r="F159" s="262" t="s">
        <v>162</v>
      </c>
      <c r="G159" s="314" t="s">
        <v>275</v>
      </c>
      <c r="H159" s="262" t="s">
        <v>192</v>
      </c>
      <c r="I159" s="263"/>
      <c r="J159" s="263">
        <v>605</v>
      </c>
      <c r="K159" s="263">
        <v>198.5</v>
      </c>
      <c r="L159" s="262" t="s">
        <v>281</v>
      </c>
      <c r="M159" s="263" t="s">
        <v>273</v>
      </c>
      <c r="N159" s="262" t="s">
        <v>29</v>
      </c>
      <c r="O159" s="263" t="s">
        <v>294</v>
      </c>
      <c r="P159" s="262" t="s">
        <v>258</v>
      </c>
      <c r="Q159" s="263" t="s">
        <v>258</v>
      </c>
      <c r="R159" s="262" t="s">
        <v>259</v>
      </c>
      <c r="S159" s="263" t="s">
        <v>258</v>
      </c>
      <c r="T159" s="262" t="s">
        <v>259</v>
      </c>
      <c r="U159" s="262"/>
      <c r="V159" s="262"/>
      <c r="W159" s="262"/>
      <c r="X159" s="262" t="s">
        <v>259</v>
      </c>
      <c r="Y159" s="262" t="s">
        <v>259</v>
      </c>
      <c r="Z159" s="262" t="s">
        <v>259</v>
      </c>
      <c r="AA159" s="270"/>
      <c r="AB159" s="270"/>
      <c r="AC159" s="271"/>
      <c r="AD159" s="270"/>
      <c r="AE159" s="271"/>
      <c r="AF159" s="271"/>
      <c r="AG159" s="272"/>
      <c r="AH159" s="442"/>
      <c r="AI159" s="497"/>
      <c r="AJ159" s="268">
        <v>174934.94</v>
      </c>
      <c r="AK159" s="498" t="s">
        <v>269</v>
      </c>
      <c r="AL159" s="276"/>
      <c r="AM159" s="270"/>
      <c r="AN159" s="499"/>
    </row>
    <row r="160" spans="2:40" s="26" customFormat="1" ht="50.25" customHeight="1">
      <c r="B160" s="474">
        <v>9</v>
      </c>
      <c r="C160" s="253" t="s">
        <v>158</v>
      </c>
      <c r="D160" s="256" t="s">
        <v>449</v>
      </c>
      <c r="E160" s="262" t="s">
        <v>456</v>
      </c>
      <c r="F160" s="262">
        <v>1987</v>
      </c>
      <c r="G160" s="314" t="s">
        <v>275</v>
      </c>
      <c r="H160" s="262">
        <v>4</v>
      </c>
      <c r="I160" s="263"/>
      <c r="J160" s="263"/>
      <c r="K160" s="263"/>
      <c r="L160" s="262" t="s">
        <v>174</v>
      </c>
      <c r="M160" s="263"/>
      <c r="N160" s="262"/>
      <c r="O160" s="263" t="s">
        <v>264</v>
      </c>
      <c r="P160" s="262" t="s">
        <v>258</v>
      </c>
      <c r="Q160" s="263" t="s">
        <v>258</v>
      </c>
      <c r="R160" s="262" t="s">
        <v>258</v>
      </c>
      <c r="S160" s="263" t="s">
        <v>258</v>
      </c>
      <c r="T160" s="262" t="s">
        <v>259</v>
      </c>
      <c r="U160" s="262"/>
      <c r="V160" s="262"/>
      <c r="W160" s="262"/>
      <c r="X160" s="262" t="s">
        <v>259</v>
      </c>
      <c r="Y160" s="262" t="s">
        <v>259</v>
      </c>
      <c r="Z160" s="262" t="s">
        <v>259</v>
      </c>
      <c r="AA160" s="270"/>
      <c r="AB160" s="270"/>
      <c r="AC160" s="271"/>
      <c r="AD160" s="270"/>
      <c r="AE160" s="271"/>
      <c r="AF160" s="271"/>
      <c r="AG160" s="272"/>
      <c r="AH160" s="442"/>
      <c r="AI160" s="497"/>
      <c r="AJ160" s="268">
        <v>103620</v>
      </c>
      <c r="AK160" s="498" t="s">
        <v>261</v>
      </c>
      <c r="AL160" s="171"/>
      <c r="AM160" s="55"/>
      <c r="AN160" s="60"/>
    </row>
    <row r="161" spans="2:40" s="26" customFormat="1" ht="50.25" customHeight="1">
      <c r="B161" s="474">
        <v>10</v>
      </c>
      <c r="C161" s="253" t="s">
        <v>158</v>
      </c>
      <c r="D161" s="256" t="s">
        <v>450</v>
      </c>
      <c r="E161" s="262" t="s">
        <v>456</v>
      </c>
      <c r="F161" s="262">
        <v>1987</v>
      </c>
      <c r="G161" s="314" t="s">
        <v>275</v>
      </c>
      <c r="H161" s="262">
        <v>4</v>
      </c>
      <c r="I161" s="263"/>
      <c r="J161" s="263"/>
      <c r="K161" s="263"/>
      <c r="L161" s="262" t="s">
        <v>174</v>
      </c>
      <c r="M161" s="263"/>
      <c r="N161" s="262"/>
      <c r="O161" s="263" t="s">
        <v>264</v>
      </c>
      <c r="P161" s="262" t="s">
        <v>258</v>
      </c>
      <c r="Q161" s="263" t="s">
        <v>258</v>
      </c>
      <c r="R161" s="262" t="s">
        <v>258</v>
      </c>
      <c r="S161" s="263" t="s">
        <v>258</v>
      </c>
      <c r="T161" s="262" t="s">
        <v>259</v>
      </c>
      <c r="U161" s="262"/>
      <c r="V161" s="262"/>
      <c r="W161" s="262"/>
      <c r="X161" s="262" t="s">
        <v>259</v>
      </c>
      <c r="Y161" s="262" t="s">
        <v>259</v>
      </c>
      <c r="Z161" s="262" t="s">
        <v>259</v>
      </c>
      <c r="AA161" s="270"/>
      <c r="AB161" s="270"/>
      <c r="AC161" s="271"/>
      <c r="AD161" s="270"/>
      <c r="AE161" s="271"/>
      <c r="AF161" s="271"/>
      <c r="AG161" s="272"/>
      <c r="AH161" s="442"/>
      <c r="AI161" s="497"/>
      <c r="AJ161" s="268">
        <v>125840</v>
      </c>
      <c r="AK161" s="498" t="s">
        <v>261</v>
      </c>
      <c r="AL161" s="171"/>
      <c r="AM161" s="464"/>
      <c r="AN161" s="60"/>
    </row>
    <row r="162" spans="2:40" s="26" customFormat="1" ht="50.25" customHeight="1">
      <c r="B162" s="474">
        <v>11</v>
      </c>
      <c r="C162" s="253" t="s">
        <v>158</v>
      </c>
      <c r="D162" s="256" t="s">
        <v>451</v>
      </c>
      <c r="E162" s="262" t="s">
        <v>456</v>
      </c>
      <c r="F162" s="262">
        <v>1987</v>
      </c>
      <c r="G162" s="314" t="s">
        <v>275</v>
      </c>
      <c r="H162" s="262">
        <v>4</v>
      </c>
      <c r="I162" s="263"/>
      <c r="J162" s="263"/>
      <c r="K162" s="263"/>
      <c r="L162" s="262" t="s">
        <v>174</v>
      </c>
      <c r="M162" s="263"/>
      <c r="N162" s="262"/>
      <c r="O162" s="263" t="s">
        <v>264</v>
      </c>
      <c r="P162" s="262" t="s">
        <v>258</v>
      </c>
      <c r="Q162" s="263" t="s">
        <v>258</v>
      </c>
      <c r="R162" s="262" t="s">
        <v>258</v>
      </c>
      <c r="S162" s="263" t="s">
        <v>258</v>
      </c>
      <c r="T162" s="262" t="s">
        <v>259</v>
      </c>
      <c r="U162" s="262"/>
      <c r="V162" s="262"/>
      <c r="W162" s="262"/>
      <c r="X162" s="262" t="s">
        <v>259</v>
      </c>
      <c r="Y162" s="262" t="s">
        <v>259</v>
      </c>
      <c r="Z162" s="262" t="s">
        <v>259</v>
      </c>
      <c r="AA162" s="270"/>
      <c r="AB162" s="270"/>
      <c r="AC162" s="271"/>
      <c r="AD162" s="270"/>
      <c r="AE162" s="271"/>
      <c r="AF162" s="271"/>
      <c r="AG162" s="272"/>
      <c r="AH162" s="442"/>
      <c r="AI162" s="497"/>
      <c r="AJ162" s="268">
        <v>106900</v>
      </c>
      <c r="AK162" s="498" t="s">
        <v>269</v>
      </c>
      <c r="AL162" s="171"/>
      <c r="AM162" s="464"/>
      <c r="AN162" s="60"/>
    </row>
    <row r="163" spans="2:40" s="26" customFormat="1" ht="50.25" customHeight="1">
      <c r="B163" s="474">
        <v>12</v>
      </c>
      <c r="C163" s="253" t="s">
        <v>158</v>
      </c>
      <c r="D163" s="256" t="s">
        <v>452</v>
      </c>
      <c r="E163" s="262" t="s">
        <v>456</v>
      </c>
      <c r="F163" s="262">
        <v>1987</v>
      </c>
      <c r="G163" s="314" t="s">
        <v>275</v>
      </c>
      <c r="H163" s="262">
        <v>4</v>
      </c>
      <c r="I163" s="263"/>
      <c r="J163" s="263"/>
      <c r="K163" s="263"/>
      <c r="L163" s="262" t="s">
        <v>174</v>
      </c>
      <c r="M163" s="263"/>
      <c r="N163" s="262"/>
      <c r="O163" s="263" t="s">
        <v>264</v>
      </c>
      <c r="P163" s="262" t="s">
        <v>258</v>
      </c>
      <c r="Q163" s="263" t="s">
        <v>258</v>
      </c>
      <c r="R163" s="262" t="s">
        <v>258</v>
      </c>
      <c r="S163" s="263" t="s">
        <v>258</v>
      </c>
      <c r="T163" s="262" t="s">
        <v>259</v>
      </c>
      <c r="U163" s="262"/>
      <c r="V163" s="262"/>
      <c r="W163" s="262"/>
      <c r="X163" s="262" t="s">
        <v>259</v>
      </c>
      <c r="Y163" s="262" t="s">
        <v>259</v>
      </c>
      <c r="Z163" s="262" t="s">
        <v>259</v>
      </c>
      <c r="AA163" s="270"/>
      <c r="AB163" s="270"/>
      <c r="AC163" s="271"/>
      <c r="AD163" s="270"/>
      <c r="AE163" s="271"/>
      <c r="AF163" s="271"/>
      <c r="AG163" s="272"/>
      <c r="AH163" s="442"/>
      <c r="AI163" s="497"/>
      <c r="AJ163" s="268">
        <v>121500</v>
      </c>
      <c r="AK163" s="498" t="s">
        <v>269</v>
      </c>
      <c r="AL163" s="171"/>
      <c r="AM163" s="464"/>
      <c r="AN163" s="60"/>
    </row>
    <row r="164" spans="2:40" s="26" customFormat="1" ht="50.25" customHeight="1">
      <c r="B164" s="474">
        <v>13</v>
      </c>
      <c r="C164" s="253" t="s">
        <v>158</v>
      </c>
      <c r="D164" s="256" t="s">
        <v>175</v>
      </c>
      <c r="E164" s="262" t="s">
        <v>173</v>
      </c>
      <c r="F164" s="262" t="s">
        <v>176</v>
      </c>
      <c r="G164" s="314" t="s">
        <v>275</v>
      </c>
      <c r="H164" s="262">
        <v>2</v>
      </c>
      <c r="I164" s="263"/>
      <c r="J164" s="263">
        <v>2204</v>
      </c>
      <c r="K164" s="263">
        <v>315.7</v>
      </c>
      <c r="L164" s="262" t="s">
        <v>70</v>
      </c>
      <c r="M164" s="263" t="s">
        <v>273</v>
      </c>
      <c r="N164" s="262" t="s">
        <v>29</v>
      </c>
      <c r="O164" s="263" t="s">
        <v>453</v>
      </c>
      <c r="P164" s="262" t="s">
        <v>258</v>
      </c>
      <c r="Q164" s="263" t="s">
        <v>258</v>
      </c>
      <c r="R164" s="262" t="s">
        <v>258</v>
      </c>
      <c r="S164" s="263" t="s">
        <v>259</v>
      </c>
      <c r="T164" s="262" t="s">
        <v>259</v>
      </c>
      <c r="U164" s="262"/>
      <c r="V164" s="262"/>
      <c r="W164" s="262"/>
      <c r="X164" s="262" t="s">
        <v>259</v>
      </c>
      <c r="Y164" s="262" t="s">
        <v>259</v>
      </c>
      <c r="Z164" s="262" t="s">
        <v>259</v>
      </c>
      <c r="AA164" s="270"/>
      <c r="AB164" s="270"/>
      <c r="AC164" s="271"/>
      <c r="AD164" s="270"/>
      <c r="AE164" s="271"/>
      <c r="AF164" s="271"/>
      <c r="AG164" s="359"/>
      <c r="AH164" s="500"/>
      <c r="AI164" s="497"/>
      <c r="AJ164" s="268">
        <v>568260</v>
      </c>
      <c r="AK164" s="498" t="s">
        <v>261</v>
      </c>
      <c r="AL164" s="171"/>
      <c r="AM164" s="464"/>
      <c r="AN164" s="60"/>
    </row>
    <row r="165" spans="2:40" s="26" customFormat="1" ht="50.25" customHeight="1">
      <c r="B165" s="474">
        <v>14</v>
      </c>
      <c r="C165" s="253" t="s">
        <v>158</v>
      </c>
      <c r="D165" s="256" t="s">
        <v>455</v>
      </c>
      <c r="E165" s="322" t="s">
        <v>456</v>
      </c>
      <c r="F165" s="262">
        <v>1932</v>
      </c>
      <c r="G165" s="314" t="s">
        <v>275</v>
      </c>
      <c r="H165" s="262" t="s">
        <v>196</v>
      </c>
      <c r="I165" s="54"/>
      <c r="J165" s="54"/>
      <c r="K165" s="54"/>
      <c r="L165" s="262" t="s">
        <v>281</v>
      </c>
      <c r="M165" s="263" t="s">
        <v>197</v>
      </c>
      <c r="N165" s="262" t="s">
        <v>29</v>
      </c>
      <c r="O165" s="263" t="s">
        <v>256</v>
      </c>
      <c r="P165" s="262" t="s">
        <v>258</v>
      </c>
      <c r="Q165" s="263" t="s">
        <v>258</v>
      </c>
      <c r="R165" s="262" t="s">
        <v>259</v>
      </c>
      <c r="S165" s="263" t="s">
        <v>259</v>
      </c>
      <c r="T165" s="262" t="s">
        <v>259</v>
      </c>
      <c r="U165" s="262"/>
      <c r="V165" s="262"/>
      <c r="W165" s="262" t="s">
        <v>200</v>
      </c>
      <c r="X165" s="262" t="s">
        <v>259</v>
      </c>
      <c r="Y165" s="262" t="s">
        <v>259</v>
      </c>
      <c r="Z165" s="262" t="s">
        <v>259</v>
      </c>
      <c r="AA165" s="270"/>
      <c r="AB165" s="270"/>
      <c r="AC165" s="271"/>
      <c r="AD165" s="270"/>
      <c r="AE165" s="271"/>
      <c r="AF165" s="271"/>
      <c r="AG165" s="359"/>
      <c r="AH165" s="500"/>
      <c r="AI165" s="497"/>
      <c r="AJ165" s="524">
        <v>119078</v>
      </c>
      <c r="AK165" s="498" t="s">
        <v>269</v>
      </c>
      <c r="AL165" s="171"/>
      <c r="AM165" s="55"/>
      <c r="AN165" s="60"/>
    </row>
    <row r="166" spans="2:40" s="26" customFormat="1" ht="50.25" customHeight="1">
      <c r="B166" s="474">
        <v>15</v>
      </c>
      <c r="C166" s="253" t="s">
        <v>158</v>
      </c>
      <c r="D166" s="256" t="s">
        <v>194</v>
      </c>
      <c r="E166" s="262" t="s">
        <v>195</v>
      </c>
      <c r="F166" s="262">
        <v>1900</v>
      </c>
      <c r="G166" s="314" t="s">
        <v>275</v>
      </c>
      <c r="H166" s="262">
        <v>1</v>
      </c>
      <c r="I166" s="263">
        <v>53.82</v>
      </c>
      <c r="J166" s="263">
        <v>179</v>
      </c>
      <c r="K166" s="263">
        <v>41.48</v>
      </c>
      <c r="L166" s="262" t="s">
        <v>281</v>
      </c>
      <c r="M166" s="263" t="s">
        <v>198</v>
      </c>
      <c r="N166" s="262" t="s">
        <v>29</v>
      </c>
      <c r="O166" s="263" t="s">
        <v>199</v>
      </c>
      <c r="P166" s="262" t="s">
        <v>258</v>
      </c>
      <c r="Q166" s="263" t="s">
        <v>258</v>
      </c>
      <c r="R166" s="262" t="s">
        <v>259</v>
      </c>
      <c r="S166" s="263" t="s">
        <v>259</v>
      </c>
      <c r="T166" s="262" t="s">
        <v>259</v>
      </c>
      <c r="U166" s="262"/>
      <c r="V166" s="262"/>
      <c r="W166" s="262" t="s">
        <v>200</v>
      </c>
      <c r="X166" s="262" t="s">
        <v>259</v>
      </c>
      <c r="Y166" s="262" t="s">
        <v>259</v>
      </c>
      <c r="Z166" s="262" t="s">
        <v>259</v>
      </c>
      <c r="AA166" s="270"/>
      <c r="AB166" s="270"/>
      <c r="AC166" s="271"/>
      <c r="AD166" s="270"/>
      <c r="AE166" s="271"/>
      <c r="AF166" s="271"/>
      <c r="AG166" s="501"/>
      <c r="AH166" s="502"/>
      <c r="AI166" s="497"/>
      <c r="AJ166" s="268">
        <v>51374</v>
      </c>
      <c r="AK166" s="498" t="s">
        <v>269</v>
      </c>
      <c r="AL166" s="171"/>
      <c r="AM166" s="55"/>
      <c r="AN166" s="60"/>
    </row>
    <row r="167" spans="2:40" s="26" customFormat="1" ht="50.25" customHeight="1">
      <c r="B167" s="474">
        <v>16</v>
      </c>
      <c r="C167" s="253" t="s">
        <v>158</v>
      </c>
      <c r="D167" s="256" t="s">
        <v>327</v>
      </c>
      <c r="E167" s="322" t="s">
        <v>456</v>
      </c>
      <c r="F167" s="322" t="s">
        <v>335</v>
      </c>
      <c r="G167" s="314" t="s">
        <v>275</v>
      </c>
      <c r="H167" s="322">
        <v>3</v>
      </c>
      <c r="I167" s="235"/>
      <c r="J167" s="235"/>
      <c r="K167" s="235"/>
      <c r="L167" s="322" t="s">
        <v>174</v>
      </c>
      <c r="M167" s="235"/>
      <c r="N167" s="233"/>
      <c r="O167" s="235" t="s">
        <v>454</v>
      </c>
      <c r="P167" s="233" t="s">
        <v>258</v>
      </c>
      <c r="Q167" s="235" t="s">
        <v>258</v>
      </c>
      <c r="R167" s="233" t="s">
        <v>259</v>
      </c>
      <c r="S167" s="235" t="s">
        <v>258</v>
      </c>
      <c r="T167" s="233" t="s">
        <v>259</v>
      </c>
      <c r="U167" s="233"/>
      <c r="V167" s="233"/>
      <c r="W167" s="233"/>
      <c r="X167" s="233" t="s">
        <v>259</v>
      </c>
      <c r="Y167" s="233" t="s">
        <v>259</v>
      </c>
      <c r="Z167" s="233" t="s">
        <v>259</v>
      </c>
      <c r="AA167" s="270"/>
      <c r="AB167" s="270"/>
      <c r="AC167" s="271"/>
      <c r="AD167" s="270"/>
      <c r="AE167" s="271"/>
      <c r="AF167" s="271"/>
      <c r="AG167" s="279"/>
      <c r="AH167" s="280"/>
      <c r="AI167" s="497"/>
      <c r="AJ167" s="268">
        <v>162000</v>
      </c>
      <c r="AK167" s="498" t="s">
        <v>261</v>
      </c>
      <c r="AL167" s="276"/>
      <c r="AM167" s="270"/>
      <c r="AN167" s="60"/>
    </row>
    <row r="168" spans="2:40" s="26" customFormat="1" ht="50.25" customHeight="1">
      <c r="B168" s="474">
        <v>17</v>
      </c>
      <c r="C168" s="253" t="s">
        <v>158</v>
      </c>
      <c r="D168" s="503" t="s">
        <v>329</v>
      </c>
      <c r="E168" s="581" t="s">
        <v>457</v>
      </c>
      <c r="F168" s="581" t="s">
        <v>162</v>
      </c>
      <c r="G168" s="314" t="s">
        <v>275</v>
      </c>
      <c r="H168" s="581">
        <v>1</v>
      </c>
      <c r="I168" s="583"/>
      <c r="J168" s="583"/>
      <c r="K168" s="583"/>
      <c r="L168" s="581" t="s">
        <v>281</v>
      </c>
      <c r="M168" s="583" t="s">
        <v>198</v>
      </c>
      <c r="N168" s="581" t="s">
        <v>29</v>
      </c>
      <c r="O168" s="583" t="s">
        <v>294</v>
      </c>
      <c r="P168" s="581" t="s">
        <v>258</v>
      </c>
      <c r="Q168" s="583" t="s">
        <v>259</v>
      </c>
      <c r="R168" s="581" t="s">
        <v>259</v>
      </c>
      <c r="S168" s="583" t="s">
        <v>258</v>
      </c>
      <c r="T168" s="581" t="s">
        <v>259</v>
      </c>
      <c r="U168" s="581"/>
      <c r="V168" s="581"/>
      <c r="W168" s="581"/>
      <c r="X168" s="581" t="s">
        <v>259</v>
      </c>
      <c r="Y168" s="581" t="s">
        <v>259</v>
      </c>
      <c r="Z168" s="581" t="s">
        <v>259</v>
      </c>
      <c r="AA168" s="270"/>
      <c r="AB168" s="270"/>
      <c r="AC168" s="271"/>
      <c r="AD168" s="270"/>
      <c r="AE168" s="271"/>
      <c r="AF168" s="271"/>
      <c r="AG168" s="579"/>
      <c r="AH168" s="577"/>
      <c r="AI168" s="497"/>
      <c r="AJ168" s="268">
        <v>140700</v>
      </c>
      <c r="AK168" s="498" t="s">
        <v>261</v>
      </c>
      <c r="AL168" s="276"/>
      <c r="AM168" s="270"/>
      <c r="AN168" s="499"/>
    </row>
    <row r="169" spans="2:40" s="26" customFormat="1" ht="50.25" customHeight="1">
      <c r="B169" s="474">
        <v>18</v>
      </c>
      <c r="C169" s="253" t="s">
        <v>158</v>
      </c>
      <c r="D169" s="503" t="s">
        <v>328</v>
      </c>
      <c r="E169" s="582"/>
      <c r="F169" s="582"/>
      <c r="G169" s="314" t="s">
        <v>275</v>
      </c>
      <c r="H169" s="582"/>
      <c r="I169" s="584"/>
      <c r="J169" s="584"/>
      <c r="K169" s="584"/>
      <c r="L169" s="582"/>
      <c r="M169" s="584"/>
      <c r="N169" s="582"/>
      <c r="O169" s="584"/>
      <c r="P169" s="582"/>
      <c r="Q169" s="584"/>
      <c r="R169" s="582"/>
      <c r="S169" s="584"/>
      <c r="T169" s="582"/>
      <c r="U169" s="582"/>
      <c r="V169" s="582"/>
      <c r="W169" s="582"/>
      <c r="X169" s="582"/>
      <c r="Y169" s="582"/>
      <c r="Z169" s="582"/>
      <c r="AA169" s="270"/>
      <c r="AB169" s="270"/>
      <c r="AC169" s="271"/>
      <c r="AD169" s="270"/>
      <c r="AE169" s="271"/>
      <c r="AF169" s="271"/>
      <c r="AG169" s="580"/>
      <c r="AH169" s="578"/>
      <c r="AI169" s="497"/>
      <c r="AJ169" s="268">
        <v>276900</v>
      </c>
      <c r="AK169" s="498" t="s">
        <v>261</v>
      </c>
      <c r="AL169" s="276"/>
      <c r="AM169" s="270"/>
      <c r="AN169" s="499"/>
    </row>
    <row r="170" spans="2:40" s="26" customFormat="1" ht="50.25" customHeight="1">
      <c r="B170" s="474">
        <v>19</v>
      </c>
      <c r="C170" s="253" t="s">
        <v>158</v>
      </c>
      <c r="D170" s="503" t="s">
        <v>331</v>
      </c>
      <c r="E170" s="581" t="s">
        <v>457</v>
      </c>
      <c r="F170" s="581" t="s">
        <v>162</v>
      </c>
      <c r="G170" s="314" t="s">
        <v>275</v>
      </c>
      <c r="H170" s="581">
        <v>2</v>
      </c>
      <c r="I170" s="583"/>
      <c r="J170" s="583"/>
      <c r="K170" s="583"/>
      <c r="L170" s="581" t="s">
        <v>281</v>
      </c>
      <c r="M170" s="583" t="s">
        <v>198</v>
      </c>
      <c r="N170" s="581" t="s">
        <v>29</v>
      </c>
      <c r="O170" s="583" t="s">
        <v>294</v>
      </c>
      <c r="P170" s="581" t="s">
        <v>258</v>
      </c>
      <c r="Q170" s="583" t="s">
        <v>259</v>
      </c>
      <c r="R170" s="581" t="s">
        <v>259</v>
      </c>
      <c r="S170" s="583" t="s">
        <v>258</v>
      </c>
      <c r="T170" s="581" t="s">
        <v>259</v>
      </c>
      <c r="U170" s="581"/>
      <c r="V170" s="581"/>
      <c r="W170" s="581"/>
      <c r="X170" s="581" t="s">
        <v>259</v>
      </c>
      <c r="Y170" s="581" t="s">
        <v>259</v>
      </c>
      <c r="Z170" s="581" t="s">
        <v>259</v>
      </c>
      <c r="AA170" s="270"/>
      <c r="AB170" s="270"/>
      <c r="AC170" s="271"/>
      <c r="AD170" s="270"/>
      <c r="AE170" s="271"/>
      <c r="AF170" s="271"/>
      <c r="AG170" s="579"/>
      <c r="AH170" s="577"/>
      <c r="AI170" s="497"/>
      <c r="AJ170" s="268">
        <v>141900</v>
      </c>
      <c r="AK170" s="498" t="s">
        <v>261</v>
      </c>
      <c r="AL170" s="276"/>
      <c r="AM170" s="270"/>
      <c r="AN170" s="499"/>
    </row>
    <row r="171" spans="2:40" s="26" customFormat="1" ht="50.25" customHeight="1">
      <c r="B171" s="474">
        <v>20</v>
      </c>
      <c r="C171" s="253" t="s">
        <v>158</v>
      </c>
      <c r="D171" s="503" t="s">
        <v>330</v>
      </c>
      <c r="E171" s="582"/>
      <c r="F171" s="582"/>
      <c r="G171" s="314" t="s">
        <v>275</v>
      </c>
      <c r="H171" s="582"/>
      <c r="I171" s="584"/>
      <c r="J171" s="584"/>
      <c r="K171" s="584"/>
      <c r="L171" s="582"/>
      <c r="M171" s="584"/>
      <c r="N171" s="582"/>
      <c r="O171" s="584"/>
      <c r="P171" s="582"/>
      <c r="Q171" s="584"/>
      <c r="R171" s="582"/>
      <c r="S171" s="584"/>
      <c r="T171" s="582"/>
      <c r="U171" s="582"/>
      <c r="V171" s="582"/>
      <c r="W171" s="582"/>
      <c r="X171" s="582"/>
      <c r="Y171" s="582"/>
      <c r="Z171" s="582"/>
      <c r="AA171" s="270"/>
      <c r="AB171" s="270"/>
      <c r="AC171" s="271"/>
      <c r="AD171" s="270"/>
      <c r="AE171" s="271"/>
      <c r="AF171" s="271"/>
      <c r="AG171" s="580"/>
      <c r="AH171" s="578"/>
      <c r="AI171" s="497"/>
      <c r="AJ171" s="268">
        <v>163800</v>
      </c>
      <c r="AK171" s="498" t="s">
        <v>261</v>
      </c>
      <c r="AL171" s="276"/>
      <c r="AM171" s="270"/>
      <c r="AN171" s="499"/>
    </row>
    <row r="172" spans="2:40" s="26" customFormat="1" ht="50.25" customHeight="1">
      <c r="B172" s="474">
        <v>21</v>
      </c>
      <c r="C172" s="253" t="s">
        <v>158</v>
      </c>
      <c r="D172" s="503" t="s">
        <v>332</v>
      </c>
      <c r="E172" s="581" t="s">
        <v>457</v>
      </c>
      <c r="F172" s="581" t="s">
        <v>162</v>
      </c>
      <c r="G172" s="314" t="s">
        <v>275</v>
      </c>
      <c r="H172" s="581">
        <v>1</v>
      </c>
      <c r="I172" s="583"/>
      <c r="J172" s="583"/>
      <c r="K172" s="583"/>
      <c r="L172" s="581" t="s">
        <v>281</v>
      </c>
      <c r="M172" s="583" t="s">
        <v>198</v>
      </c>
      <c r="N172" s="581" t="s">
        <v>29</v>
      </c>
      <c r="O172" s="583" t="s">
        <v>294</v>
      </c>
      <c r="P172" s="581" t="s">
        <v>258</v>
      </c>
      <c r="Q172" s="583" t="s">
        <v>259</v>
      </c>
      <c r="R172" s="581" t="s">
        <v>259</v>
      </c>
      <c r="S172" s="583" t="s">
        <v>258</v>
      </c>
      <c r="T172" s="581" t="s">
        <v>259</v>
      </c>
      <c r="U172" s="581"/>
      <c r="V172" s="581"/>
      <c r="W172" s="581"/>
      <c r="X172" s="581" t="s">
        <v>259</v>
      </c>
      <c r="Y172" s="581" t="s">
        <v>259</v>
      </c>
      <c r="Z172" s="581" t="s">
        <v>259</v>
      </c>
      <c r="AA172" s="270"/>
      <c r="AB172" s="270"/>
      <c r="AC172" s="271"/>
      <c r="AD172" s="270"/>
      <c r="AE172" s="271"/>
      <c r="AF172" s="271"/>
      <c r="AG172" s="579"/>
      <c r="AH172" s="577"/>
      <c r="AI172" s="497"/>
      <c r="AJ172" s="268">
        <v>106500</v>
      </c>
      <c r="AK172" s="498" t="s">
        <v>261</v>
      </c>
      <c r="AL172" s="276"/>
      <c r="AM172" s="270"/>
      <c r="AN172" s="499"/>
    </row>
    <row r="173" spans="2:40" s="26" customFormat="1" ht="50.25" customHeight="1">
      <c r="B173" s="474">
        <v>22</v>
      </c>
      <c r="C173" s="253" t="s">
        <v>158</v>
      </c>
      <c r="D173" s="503" t="s">
        <v>334</v>
      </c>
      <c r="E173" s="585"/>
      <c r="F173" s="585"/>
      <c r="G173" s="314" t="s">
        <v>275</v>
      </c>
      <c r="H173" s="585"/>
      <c r="I173" s="587"/>
      <c r="J173" s="587"/>
      <c r="K173" s="587"/>
      <c r="L173" s="585"/>
      <c r="M173" s="587"/>
      <c r="N173" s="585"/>
      <c r="O173" s="587"/>
      <c r="P173" s="585"/>
      <c r="Q173" s="587"/>
      <c r="R173" s="585"/>
      <c r="S173" s="587"/>
      <c r="T173" s="585"/>
      <c r="U173" s="585"/>
      <c r="V173" s="585"/>
      <c r="W173" s="585"/>
      <c r="X173" s="585"/>
      <c r="Y173" s="585"/>
      <c r="Z173" s="585"/>
      <c r="AA173" s="270"/>
      <c r="AB173" s="270"/>
      <c r="AC173" s="271"/>
      <c r="AD173" s="270"/>
      <c r="AE173" s="271"/>
      <c r="AF173" s="271"/>
      <c r="AG173" s="588"/>
      <c r="AH173" s="589"/>
      <c r="AI173" s="497"/>
      <c r="AJ173" s="268">
        <v>219600</v>
      </c>
      <c r="AK173" s="498" t="s">
        <v>261</v>
      </c>
      <c r="AL173" s="276"/>
      <c r="AM173" s="270"/>
      <c r="AN173" s="499"/>
    </row>
    <row r="174" spans="2:40" s="26" customFormat="1" ht="50.25" customHeight="1">
      <c r="B174" s="474">
        <v>23</v>
      </c>
      <c r="C174" s="253" t="s">
        <v>158</v>
      </c>
      <c r="D174" s="503" t="s">
        <v>333</v>
      </c>
      <c r="E174" s="582"/>
      <c r="F174" s="586"/>
      <c r="G174" s="314" t="s">
        <v>275</v>
      </c>
      <c r="H174" s="582"/>
      <c r="I174" s="584"/>
      <c r="J174" s="584"/>
      <c r="K174" s="584"/>
      <c r="L174" s="582"/>
      <c r="M174" s="584"/>
      <c r="N174" s="582"/>
      <c r="O174" s="584"/>
      <c r="P174" s="582"/>
      <c r="Q174" s="584"/>
      <c r="R174" s="582"/>
      <c r="S174" s="584"/>
      <c r="T174" s="582"/>
      <c r="U174" s="582"/>
      <c r="V174" s="582"/>
      <c r="W174" s="582"/>
      <c r="X174" s="582"/>
      <c r="Y174" s="582"/>
      <c r="Z174" s="582"/>
      <c r="AA174" s="270"/>
      <c r="AB174" s="270"/>
      <c r="AC174" s="271"/>
      <c r="AD174" s="270"/>
      <c r="AE174" s="271"/>
      <c r="AF174" s="271"/>
      <c r="AG174" s="580"/>
      <c r="AH174" s="578"/>
      <c r="AI174" s="497"/>
      <c r="AJ174" s="268">
        <v>101700</v>
      </c>
      <c r="AK174" s="498" t="s">
        <v>261</v>
      </c>
      <c r="AL174" s="276"/>
      <c r="AM174" s="270"/>
      <c r="AN174" s="499"/>
    </row>
    <row r="175" spans="2:40" s="26" customFormat="1" ht="50.25" customHeight="1">
      <c r="B175" s="474">
        <v>24</v>
      </c>
      <c r="C175" s="253" t="s">
        <v>158</v>
      </c>
      <c r="D175" s="503" t="s">
        <v>337</v>
      </c>
      <c r="E175" s="581" t="s">
        <v>457</v>
      </c>
      <c r="F175" s="581" t="s">
        <v>162</v>
      </c>
      <c r="G175" s="314" t="s">
        <v>275</v>
      </c>
      <c r="H175" s="581">
        <v>1</v>
      </c>
      <c r="I175" s="583"/>
      <c r="J175" s="583"/>
      <c r="K175" s="583"/>
      <c r="L175" s="581" t="s">
        <v>281</v>
      </c>
      <c r="M175" s="583" t="s">
        <v>198</v>
      </c>
      <c r="N175" s="581" t="s">
        <v>29</v>
      </c>
      <c r="O175" s="583" t="s">
        <v>294</v>
      </c>
      <c r="P175" s="581" t="s">
        <v>258</v>
      </c>
      <c r="Q175" s="583" t="s">
        <v>259</v>
      </c>
      <c r="R175" s="581" t="s">
        <v>259</v>
      </c>
      <c r="S175" s="583" t="s">
        <v>258</v>
      </c>
      <c r="T175" s="581" t="s">
        <v>259</v>
      </c>
      <c r="U175" s="581"/>
      <c r="V175" s="581"/>
      <c r="W175" s="581"/>
      <c r="X175" s="581" t="s">
        <v>259</v>
      </c>
      <c r="Y175" s="581" t="s">
        <v>259</v>
      </c>
      <c r="Z175" s="581" t="s">
        <v>259</v>
      </c>
      <c r="AA175" s="270"/>
      <c r="AB175" s="270"/>
      <c r="AC175" s="271"/>
      <c r="AD175" s="270"/>
      <c r="AE175" s="271"/>
      <c r="AF175" s="271"/>
      <c r="AG175" s="579"/>
      <c r="AH175" s="577"/>
      <c r="AI175" s="497"/>
      <c r="AJ175" s="268">
        <v>145800</v>
      </c>
      <c r="AK175" s="498" t="s">
        <v>261</v>
      </c>
      <c r="AL175" s="276"/>
      <c r="AM175" s="270"/>
      <c r="AN175" s="499"/>
    </row>
    <row r="176" spans="2:40" s="26" customFormat="1" ht="50.25" customHeight="1">
      <c r="B176" s="474">
        <v>25</v>
      </c>
      <c r="C176" s="253" t="s">
        <v>158</v>
      </c>
      <c r="D176" s="503" t="s">
        <v>338</v>
      </c>
      <c r="E176" s="582"/>
      <c r="F176" s="582"/>
      <c r="G176" s="314" t="s">
        <v>275</v>
      </c>
      <c r="H176" s="582"/>
      <c r="I176" s="584"/>
      <c r="J176" s="584"/>
      <c r="K176" s="584"/>
      <c r="L176" s="582"/>
      <c r="M176" s="584"/>
      <c r="N176" s="582"/>
      <c r="O176" s="584"/>
      <c r="P176" s="582"/>
      <c r="Q176" s="584"/>
      <c r="R176" s="582"/>
      <c r="S176" s="584"/>
      <c r="T176" s="582"/>
      <c r="U176" s="582"/>
      <c r="V176" s="582"/>
      <c r="W176" s="582"/>
      <c r="X176" s="582"/>
      <c r="Y176" s="582"/>
      <c r="Z176" s="582"/>
      <c r="AA176" s="270"/>
      <c r="AB176" s="270"/>
      <c r="AC176" s="271"/>
      <c r="AD176" s="270"/>
      <c r="AE176" s="271"/>
      <c r="AF176" s="271"/>
      <c r="AG176" s="580"/>
      <c r="AH176" s="578"/>
      <c r="AI176" s="497"/>
      <c r="AJ176" s="268">
        <v>120900</v>
      </c>
      <c r="AK176" s="498" t="s">
        <v>261</v>
      </c>
      <c r="AL176" s="276"/>
      <c r="AM176" s="270"/>
      <c r="AN176" s="499"/>
    </row>
    <row r="177" spans="2:40" s="26" customFormat="1" ht="50.25" customHeight="1">
      <c r="B177" s="474">
        <v>26</v>
      </c>
      <c r="C177" s="253" t="s">
        <v>158</v>
      </c>
      <c r="D177" s="503" t="s">
        <v>336</v>
      </c>
      <c r="E177" s="581" t="s">
        <v>457</v>
      </c>
      <c r="F177" s="581" t="s">
        <v>335</v>
      </c>
      <c r="G177" s="314" t="s">
        <v>275</v>
      </c>
      <c r="H177" s="581">
        <v>2</v>
      </c>
      <c r="I177" s="583"/>
      <c r="J177" s="583"/>
      <c r="K177" s="583"/>
      <c r="L177" s="581" t="s">
        <v>340</v>
      </c>
      <c r="M177" s="583"/>
      <c r="N177" s="581"/>
      <c r="O177" s="583" t="s">
        <v>264</v>
      </c>
      <c r="P177" s="581" t="s">
        <v>258</v>
      </c>
      <c r="Q177" s="583" t="s">
        <v>258</v>
      </c>
      <c r="R177" s="581" t="s">
        <v>259</v>
      </c>
      <c r="S177" s="583" t="s">
        <v>258</v>
      </c>
      <c r="T177" s="581" t="s">
        <v>259</v>
      </c>
      <c r="U177" s="581"/>
      <c r="V177" s="581"/>
      <c r="W177" s="581"/>
      <c r="X177" s="581" t="s">
        <v>259</v>
      </c>
      <c r="Y177" s="581" t="s">
        <v>259</v>
      </c>
      <c r="Z177" s="581" t="s">
        <v>259</v>
      </c>
      <c r="AA177" s="270"/>
      <c r="AB177" s="270"/>
      <c r="AC177" s="271"/>
      <c r="AD177" s="270"/>
      <c r="AE177" s="271"/>
      <c r="AF177" s="271"/>
      <c r="AG177" s="579"/>
      <c r="AH177" s="577"/>
      <c r="AI177" s="497"/>
      <c r="AJ177" s="268">
        <v>139800</v>
      </c>
      <c r="AK177" s="498" t="s">
        <v>261</v>
      </c>
      <c r="AL177" s="276"/>
      <c r="AM177" s="270"/>
      <c r="AN177" s="499"/>
    </row>
    <row r="178" spans="2:40" s="26" customFormat="1" ht="50.25" customHeight="1">
      <c r="B178" s="474">
        <v>27</v>
      </c>
      <c r="C178" s="253" t="s">
        <v>158</v>
      </c>
      <c r="D178" s="503" t="s">
        <v>339</v>
      </c>
      <c r="E178" s="585"/>
      <c r="F178" s="585"/>
      <c r="G178" s="314" t="s">
        <v>275</v>
      </c>
      <c r="H178" s="585"/>
      <c r="I178" s="587"/>
      <c r="J178" s="587"/>
      <c r="K178" s="587"/>
      <c r="L178" s="585"/>
      <c r="M178" s="587"/>
      <c r="N178" s="585"/>
      <c r="O178" s="587"/>
      <c r="P178" s="585"/>
      <c r="Q178" s="587"/>
      <c r="R178" s="585"/>
      <c r="S178" s="587"/>
      <c r="T178" s="585"/>
      <c r="U178" s="585"/>
      <c r="V178" s="585"/>
      <c r="W178" s="585"/>
      <c r="X178" s="585"/>
      <c r="Y178" s="585"/>
      <c r="Z178" s="585"/>
      <c r="AA178" s="270"/>
      <c r="AB178" s="270"/>
      <c r="AC178" s="271"/>
      <c r="AD178" s="270"/>
      <c r="AE178" s="271"/>
      <c r="AF178" s="271"/>
      <c r="AG178" s="588"/>
      <c r="AH178" s="589"/>
      <c r="AI178" s="497"/>
      <c r="AJ178" s="268">
        <v>144600</v>
      </c>
      <c r="AK178" s="498" t="s">
        <v>261</v>
      </c>
      <c r="AL178" s="276"/>
      <c r="AM178" s="270"/>
      <c r="AN178" s="499"/>
    </row>
    <row r="179" spans="2:40" s="26" customFormat="1" ht="50.25" customHeight="1">
      <c r="B179" s="474">
        <v>28</v>
      </c>
      <c r="C179" s="253" t="s">
        <v>158</v>
      </c>
      <c r="D179" s="503" t="s">
        <v>341</v>
      </c>
      <c r="E179" s="582"/>
      <c r="F179" s="582"/>
      <c r="G179" s="314" t="s">
        <v>275</v>
      </c>
      <c r="H179" s="582"/>
      <c r="I179" s="584"/>
      <c r="J179" s="584"/>
      <c r="K179" s="584"/>
      <c r="L179" s="582"/>
      <c r="M179" s="584"/>
      <c r="N179" s="582"/>
      <c r="O179" s="584"/>
      <c r="P179" s="582"/>
      <c r="Q179" s="584"/>
      <c r="R179" s="582"/>
      <c r="S179" s="584"/>
      <c r="T179" s="582"/>
      <c r="U179" s="582"/>
      <c r="V179" s="582"/>
      <c r="W179" s="582"/>
      <c r="X179" s="582"/>
      <c r="Y179" s="582"/>
      <c r="Z179" s="582"/>
      <c r="AA179" s="270"/>
      <c r="AB179" s="270"/>
      <c r="AC179" s="271"/>
      <c r="AD179" s="270"/>
      <c r="AE179" s="271"/>
      <c r="AF179" s="271"/>
      <c r="AG179" s="580"/>
      <c r="AH179" s="578"/>
      <c r="AI179" s="497"/>
      <c r="AJ179" s="268">
        <v>192900</v>
      </c>
      <c r="AK179" s="498" t="s">
        <v>261</v>
      </c>
      <c r="AL179" s="276"/>
      <c r="AM179" s="270"/>
      <c r="AN179" s="499"/>
    </row>
    <row r="180" spans="2:40" s="26" customFormat="1" ht="50.25" customHeight="1">
      <c r="B180" s="474">
        <v>29</v>
      </c>
      <c r="C180" s="253" t="s">
        <v>158</v>
      </c>
      <c r="D180" s="503" t="s">
        <v>342</v>
      </c>
      <c r="E180" s="262" t="s">
        <v>456</v>
      </c>
      <c r="F180" s="262" t="s">
        <v>343</v>
      </c>
      <c r="G180" s="314" t="s">
        <v>275</v>
      </c>
      <c r="H180" s="262">
        <v>3</v>
      </c>
      <c r="I180" s="263"/>
      <c r="J180" s="263"/>
      <c r="K180" s="263"/>
      <c r="L180" s="262" t="s">
        <v>174</v>
      </c>
      <c r="M180" s="263"/>
      <c r="N180" s="262"/>
      <c r="O180" s="263" t="s">
        <v>264</v>
      </c>
      <c r="P180" s="262" t="s">
        <v>258</v>
      </c>
      <c r="Q180" s="263" t="s">
        <v>258</v>
      </c>
      <c r="R180" s="262" t="s">
        <v>258</v>
      </c>
      <c r="S180" s="263" t="s">
        <v>258</v>
      </c>
      <c r="T180" s="262" t="s">
        <v>259</v>
      </c>
      <c r="U180" s="262"/>
      <c r="V180" s="262"/>
      <c r="W180" s="262"/>
      <c r="X180" s="262" t="s">
        <v>259</v>
      </c>
      <c r="Y180" s="262" t="s">
        <v>259</v>
      </c>
      <c r="Z180" s="262" t="s">
        <v>259</v>
      </c>
      <c r="AA180" s="270"/>
      <c r="AB180" s="270"/>
      <c r="AC180" s="271"/>
      <c r="AD180" s="270"/>
      <c r="AE180" s="271"/>
      <c r="AF180" s="271"/>
      <c r="AG180" s="359"/>
      <c r="AH180" s="500"/>
      <c r="AI180" s="497"/>
      <c r="AJ180" s="268">
        <v>187200</v>
      </c>
      <c r="AK180" s="498" t="s">
        <v>261</v>
      </c>
      <c r="AL180" s="276"/>
      <c r="AM180" s="270"/>
      <c r="AN180" s="499"/>
    </row>
    <row r="181" spans="2:40" s="26" customFormat="1" ht="50.25" customHeight="1">
      <c r="B181" s="474">
        <v>30</v>
      </c>
      <c r="C181" s="253" t="s">
        <v>158</v>
      </c>
      <c r="D181" s="256" t="s">
        <v>191</v>
      </c>
      <c r="E181" s="262" t="s">
        <v>458</v>
      </c>
      <c r="F181" s="262" t="s">
        <v>162</v>
      </c>
      <c r="G181" s="314" t="s">
        <v>275</v>
      </c>
      <c r="H181" s="262">
        <v>1</v>
      </c>
      <c r="I181" s="263"/>
      <c r="J181" s="263"/>
      <c r="K181" s="263"/>
      <c r="L181" s="262" t="s">
        <v>190</v>
      </c>
      <c r="M181" s="263" t="s">
        <v>198</v>
      </c>
      <c r="N181" s="262" t="s">
        <v>29</v>
      </c>
      <c r="O181" s="263" t="s">
        <v>112</v>
      </c>
      <c r="P181" s="262" t="s">
        <v>258</v>
      </c>
      <c r="Q181" s="263" t="s">
        <v>189</v>
      </c>
      <c r="R181" s="262" t="s">
        <v>259</v>
      </c>
      <c r="S181" s="263" t="s">
        <v>188</v>
      </c>
      <c r="T181" s="262" t="s">
        <v>259</v>
      </c>
      <c r="U181" s="262"/>
      <c r="V181" s="262"/>
      <c r="W181" s="262"/>
      <c r="X181" s="262" t="s">
        <v>259</v>
      </c>
      <c r="Y181" s="262" t="s">
        <v>259</v>
      </c>
      <c r="Z181" s="262" t="s">
        <v>259</v>
      </c>
      <c r="AA181" s="270"/>
      <c r="AB181" s="270"/>
      <c r="AC181" s="271"/>
      <c r="AD181" s="270"/>
      <c r="AE181" s="271"/>
      <c r="AF181" s="271"/>
      <c r="AG181" s="359"/>
      <c r="AH181" s="500"/>
      <c r="AI181" s="497"/>
      <c r="AJ181" s="268">
        <v>139800</v>
      </c>
      <c r="AK181" s="498" t="s">
        <v>261</v>
      </c>
      <c r="AL181" s="276"/>
      <c r="AM181" s="270"/>
      <c r="AN181" s="499"/>
    </row>
    <row r="182" spans="2:40" s="26" customFormat="1" ht="50.25" customHeight="1">
      <c r="B182" s="227">
        <v>31</v>
      </c>
      <c r="C182" s="228" t="s">
        <v>158</v>
      </c>
      <c r="D182" s="229" t="s">
        <v>344</v>
      </c>
      <c r="E182" s="581" t="s">
        <v>459</v>
      </c>
      <c r="F182" s="581">
        <v>1906</v>
      </c>
      <c r="G182" s="314" t="s">
        <v>275</v>
      </c>
      <c r="H182" s="581">
        <v>2</v>
      </c>
      <c r="I182" s="583"/>
      <c r="J182" s="583"/>
      <c r="K182" s="583"/>
      <c r="L182" s="581" t="s">
        <v>187</v>
      </c>
      <c r="M182" s="583" t="s">
        <v>198</v>
      </c>
      <c r="N182" s="581" t="s">
        <v>29</v>
      </c>
      <c r="O182" s="583" t="s">
        <v>294</v>
      </c>
      <c r="P182" s="581" t="s">
        <v>258</v>
      </c>
      <c r="Q182" s="583" t="s">
        <v>189</v>
      </c>
      <c r="R182" s="581" t="s">
        <v>259</v>
      </c>
      <c r="S182" s="583" t="s">
        <v>188</v>
      </c>
      <c r="T182" s="581" t="s">
        <v>259</v>
      </c>
      <c r="U182" s="581"/>
      <c r="V182" s="581"/>
      <c r="W182" s="581"/>
      <c r="X182" s="581" t="s">
        <v>259</v>
      </c>
      <c r="Y182" s="581" t="s">
        <v>259</v>
      </c>
      <c r="Z182" s="581" t="s">
        <v>259</v>
      </c>
      <c r="AA182" s="504"/>
      <c r="AB182" s="504"/>
      <c r="AC182" s="505"/>
      <c r="AD182" s="504"/>
      <c r="AE182" s="505"/>
      <c r="AF182" s="505"/>
      <c r="AG182" s="579"/>
      <c r="AH182" s="577"/>
      <c r="AI182" s="506"/>
      <c r="AJ182" s="282">
        <v>188100</v>
      </c>
      <c r="AK182" s="507" t="s">
        <v>261</v>
      </c>
      <c r="AL182" s="283"/>
      <c r="AM182" s="504"/>
      <c r="AN182" s="508"/>
    </row>
    <row r="183" spans="2:40" s="26" customFormat="1" ht="50.25" customHeight="1">
      <c r="B183" s="475">
        <v>32</v>
      </c>
      <c r="C183" s="228" t="s">
        <v>158</v>
      </c>
      <c r="D183" s="229" t="s">
        <v>345</v>
      </c>
      <c r="E183" s="562"/>
      <c r="F183" s="562"/>
      <c r="G183" s="314" t="s">
        <v>275</v>
      </c>
      <c r="H183" s="562"/>
      <c r="I183" s="562"/>
      <c r="J183" s="562"/>
      <c r="K183" s="562"/>
      <c r="L183" s="562"/>
      <c r="M183" s="562"/>
      <c r="N183" s="562"/>
      <c r="O183" s="562"/>
      <c r="P183" s="562"/>
      <c r="Q183" s="562"/>
      <c r="R183" s="562"/>
      <c r="S183" s="562"/>
      <c r="T183" s="562"/>
      <c r="U183" s="562"/>
      <c r="V183" s="562"/>
      <c r="W183" s="562"/>
      <c r="X183" s="562"/>
      <c r="Y183" s="562"/>
      <c r="Z183" s="562"/>
      <c r="AA183" s="509"/>
      <c r="AB183" s="509"/>
      <c r="AC183" s="510"/>
      <c r="AD183" s="509"/>
      <c r="AE183" s="510"/>
      <c r="AF183" s="510"/>
      <c r="AG183" s="562"/>
      <c r="AH183" s="594"/>
      <c r="AI183" s="511"/>
      <c r="AJ183" s="512">
        <v>155100</v>
      </c>
      <c r="AK183" s="507" t="s">
        <v>261</v>
      </c>
      <c r="AL183" s="515"/>
      <c r="AM183" s="466"/>
      <c r="AN183" s="516"/>
    </row>
    <row r="184" spans="2:40" s="26" customFormat="1" ht="50.25" customHeight="1">
      <c r="B184" s="475">
        <v>33</v>
      </c>
      <c r="C184" s="228" t="s">
        <v>158</v>
      </c>
      <c r="D184" s="229" t="s">
        <v>346</v>
      </c>
      <c r="E184" s="562"/>
      <c r="F184" s="562"/>
      <c r="G184" s="314" t="s">
        <v>275</v>
      </c>
      <c r="H184" s="562"/>
      <c r="I184" s="562"/>
      <c r="J184" s="562"/>
      <c r="K184" s="562"/>
      <c r="L184" s="562"/>
      <c r="M184" s="562"/>
      <c r="N184" s="562"/>
      <c r="O184" s="562"/>
      <c r="P184" s="562"/>
      <c r="Q184" s="562"/>
      <c r="R184" s="562"/>
      <c r="S184" s="562"/>
      <c r="T184" s="562"/>
      <c r="U184" s="562"/>
      <c r="V184" s="562"/>
      <c r="W184" s="562"/>
      <c r="X184" s="562"/>
      <c r="Y184" s="562"/>
      <c r="Z184" s="562"/>
      <c r="AA184" s="509"/>
      <c r="AB184" s="509"/>
      <c r="AC184" s="510"/>
      <c r="AD184" s="509"/>
      <c r="AE184" s="510"/>
      <c r="AF184" s="510"/>
      <c r="AG184" s="562"/>
      <c r="AH184" s="594"/>
      <c r="AI184" s="511"/>
      <c r="AJ184" s="512">
        <v>160800</v>
      </c>
      <c r="AK184" s="507" t="s">
        <v>261</v>
      </c>
      <c r="AL184" s="513"/>
      <c r="AM184" s="509"/>
      <c r="AN184" s="514"/>
    </row>
    <row r="185" spans="2:40" s="26" customFormat="1" ht="50.25" customHeight="1">
      <c r="B185" s="475">
        <v>34</v>
      </c>
      <c r="C185" s="228" t="s">
        <v>158</v>
      </c>
      <c r="D185" s="229" t="s">
        <v>347</v>
      </c>
      <c r="E185" s="562"/>
      <c r="F185" s="562"/>
      <c r="G185" s="314" t="s">
        <v>275</v>
      </c>
      <c r="H185" s="562"/>
      <c r="I185" s="562"/>
      <c r="J185" s="562"/>
      <c r="K185" s="562"/>
      <c r="L185" s="562"/>
      <c r="M185" s="562"/>
      <c r="N185" s="562"/>
      <c r="O185" s="562"/>
      <c r="P185" s="562"/>
      <c r="Q185" s="562"/>
      <c r="R185" s="562"/>
      <c r="S185" s="562"/>
      <c r="T185" s="562"/>
      <c r="U185" s="562"/>
      <c r="V185" s="562"/>
      <c r="W185" s="562"/>
      <c r="X185" s="562"/>
      <c r="Y185" s="562"/>
      <c r="Z185" s="562"/>
      <c r="AA185" s="509"/>
      <c r="AB185" s="509"/>
      <c r="AC185" s="510"/>
      <c r="AD185" s="509"/>
      <c r="AE185" s="510"/>
      <c r="AF185" s="510"/>
      <c r="AG185" s="562"/>
      <c r="AH185" s="594"/>
      <c r="AI185" s="511"/>
      <c r="AJ185" s="512">
        <v>96300</v>
      </c>
      <c r="AK185" s="507" t="s">
        <v>261</v>
      </c>
      <c r="AL185" s="515"/>
      <c r="AM185" s="466"/>
      <c r="AN185" s="516"/>
    </row>
    <row r="186" spans="2:40" s="26" customFormat="1" ht="50.25" customHeight="1">
      <c r="B186" s="475">
        <v>35</v>
      </c>
      <c r="C186" s="228" t="s">
        <v>158</v>
      </c>
      <c r="D186" s="229" t="s">
        <v>348</v>
      </c>
      <c r="E186" s="563"/>
      <c r="F186" s="563"/>
      <c r="G186" s="314" t="s">
        <v>275</v>
      </c>
      <c r="H186" s="563"/>
      <c r="I186" s="563"/>
      <c r="J186" s="563"/>
      <c r="K186" s="563"/>
      <c r="L186" s="563"/>
      <c r="M186" s="563"/>
      <c r="N186" s="563"/>
      <c r="O186" s="563"/>
      <c r="P186" s="563"/>
      <c r="Q186" s="563"/>
      <c r="R186" s="563"/>
      <c r="S186" s="563"/>
      <c r="T186" s="563"/>
      <c r="U186" s="563"/>
      <c r="V186" s="563"/>
      <c r="W186" s="563"/>
      <c r="X186" s="563"/>
      <c r="Y186" s="563"/>
      <c r="Z186" s="563"/>
      <c r="AA186" s="509"/>
      <c r="AB186" s="509"/>
      <c r="AC186" s="510"/>
      <c r="AD186" s="509"/>
      <c r="AE186" s="510"/>
      <c r="AF186" s="510"/>
      <c r="AG186" s="563"/>
      <c r="AH186" s="595"/>
      <c r="AI186" s="511"/>
      <c r="AJ186" s="512">
        <v>209100</v>
      </c>
      <c r="AK186" s="507" t="s">
        <v>261</v>
      </c>
      <c r="AL186" s="515"/>
      <c r="AM186" s="466"/>
      <c r="AN186" s="516"/>
    </row>
    <row r="187" spans="2:40" s="26" customFormat="1" ht="50.25" customHeight="1">
      <c r="B187" s="476">
        <v>36</v>
      </c>
      <c r="C187" s="228" t="s">
        <v>158</v>
      </c>
      <c r="D187" s="388" t="s">
        <v>467</v>
      </c>
      <c r="E187" s="519" t="s">
        <v>468</v>
      </c>
      <c r="F187" s="519" t="s">
        <v>469</v>
      </c>
      <c r="G187" s="314" t="s">
        <v>464</v>
      </c>
      <c r="H187" s="519">
        <v>1</v>
      </c>
      <c r="I187" s="519">
        <v>90</v>
      </c>
      <c r="J187" s="519">
        <v>170</v>
      </c>
      <c r="K187" s="519">
        <v>68</v>
      </c>
      <c r="L187" s="519" t="s">
        <v>470</v>
      </c>
      <c r="M187" s="519" t="s">
        <v>274</v>
      </c>
      <c r="N187" s="519" t="s">
        <v>293</v>
      </c>
      <c r="O187" s="519" t="s">
        <v>294</v>
      </c>
      <c r="P187" s="519" t="s">
        <v>258</v>
      </c>
      <c r="Q187" s="519" t="s">
        <v>258</v>
      </c>
      <c r="R187" s="519" t="s">
        <v>258</v>
      </c>
      <c r="S187" s="519" t="s">
        <v>259</v>
      </c>
      <c r="T187" s="519"/>
      <c r="U187" s="519"/>
      <c r="V187" s="519"/>
      <c r="W187" s="519"/>
      <c r="X187" s="519" t="s">
        <v>259</v>
      </c>
      <c r="Y187" s="519" t="s">
        <v>259</v>
      </c>
      <c r="Z187" s="519" t="s">
        <v>259</v>
      </c>
      <c r="AA187" s="466"/>
      <c r="AB187" s="466"/>
      <c r="AC187" s="467"/>
      <c r="AD187" s="466"/>
      <c r="AE187" s="467"/>
      <c r="AF187" s="467"/>
      <c r="AG187" s="519"/>
      <c r="AH187" s="520"/>
      <c r="AI187" s="521"/>
      <c r="AJ187" s="471">
        <v>130500</v>
      </c>
      <c r="AK187" s="517" t="s">
        <v>261</v>
      </c>
      <c r="AL187" s="423"/>
      <c r="AM187" s="466"/>
      <c r="AN187" s="516"/>
    </row>
    <row r="188" spans="2:40" s="26" customFormat="1" ht="80.25" customHeight="1">
      <c r="B188" s="476">
        <v>37</v>
      </c>
      <c r="C188" s="228" t="s">
        <v>158</v>
      </c>
      <c r="D188" s="388" t="s">
        <v>460</v>
      </c>
      <c r="E188" s="519" t="s">
        <v>462</v>
      </c>
      <c r="F188" s="519" t="s">
        <v>464</v>
      </c>
      <c r="G188" s="314" t="s">
        <v>259</v>
      </c>
      <c r="H188" s="519">
        <v>3</v>
      </c>
      <c r="I188" s="519"/>
      <c r="J188" s="519"/>
      <c r="K188" s="519">
        <v>82.2</v>
      </c>
      <c r="L188" s="519" t="s">
        <v>465</v>
      </c>
      <c r="M188" s="519" t="s">
        <v>385</v>
      </c>
      <c r="N188" s="519" t="s">
        <v>33</v>
      </c>
      <c r="O188" s="519" t="s">
        <v>264</v>
      </c>
      <c r="P188" s="519" t="s">
        <v>258</v>
      </c>
      <c r="Q188" s="519" t="s">
        <v>258</v>
      </c>
      <c r="R188" s="519" t="s">
        <v>466</v>
      </c>
      <c r="S188" s="519" t="s">
        <v>259</v>
      </c>
      <c r="T188" s="519"/>
      <c r="U188" s="519"/>
      <c r="V188" s="519"/>
      <c r="W188" s="519"/>
      <c r="X188" s="519" t="s">
        <v>259</v>
      </c>
      <c r="Y188" s="519" t="s">
        <v>259</v>
      </c>
      <c r="Z188" s="519" t="s">
        <v>259</v>
      </c>
      <c r="AA188" s="466"/>
      <c r="AB188" s="466"/>
      <c r="AC188" s="467"/>
      <c r="AD188" s="466"/>
      <c r="AE188" s="467"/>
      <c r="AF188" s="467"/>
      <c r="AG188" s="519"/>
      <c r="AH188" s="520"/>
      <c r="AI188" s="521"/>
      <c r="AJ188" s="471">
        <v>176000</v>
      </c>
      <c r="AK188" s="517" t="s">
        <v>269</v>
      </c>
      <c r="AL188" s="423"/>
      <c r="AM188" s="466"/>
      <c r="AN188" s="516"/>
    </row>
    <row r="189" spans="2:40" s="26" customFormat="1" ht="87" customHeight="1">
      <c r="B189" s="476">
        <v>38</v>
      </c>
      <c r="C189" s="228" t="s">
        <v>158</v>
      </c>
      <c r="D189" s="388" t="s">
        <v>461</v>
      </c>
      <c r="E189" s="519" t="s">
        <v>463</v>
      </c>
      <c r="F189" s="519" t="s">
        <v>464</v>
      </c>
      <c r="G189" s="314" t="s">
        <v>259</v>
      </c>
      <c r="H189" s="519">
        <v>1</v>
      </c>
      <c r="I189" s="519"/>
      <c r="J189" s="519"/>
      <c r="K189" s="519">
        <v>72.6</v>
      </c>
      <c r="L189" s="519" t="s">
        <v>4</v>
      </c>
      <c r="M189" s="519" t="s">
        <v>273</v>
      </c>
      <c r="N189" s="519" t="s">
        <v>293</v>
      </c>
      <c r="O189" s="519" t="s">
        <v>264</v>
      </c>
      <c r="P189" s="519" t="s">
        <v>258</v>
      </c>
      <c r="Q189" s="519" t="s">
        <v>258</v>
      </c>
      <c r="R189" s="519" t="s">
        <v>258</v>
      </c>
      <c r="S189" s="519" t="s">
        <v>258</v>
      </c>
      <c r="T189" s="519"/>
      <c r="U189" s="519"/>
      <c r="V189" s="519"/>
      <c r="W189" s="519"/>
      <c r="X189" s="519" t="s">
        <v>259</v>
      </c>
      <c r="Y189" s="519" t="s">
        <v>259</v>
      </c>
      <c r="Z189" s="519" t="s">
        <v>259</v>
      </c>
      <c r="AA189" s="466"/>
      <c r="AB189" s="466"/>
      <c r="AC189" s="467"/>
      <c r="AD189" s="466"/>
      <c r="AE189" s="467"/>
      <c r="AF189" s="467"/>
      <c r="AG189" s="519"/>
      <c r="AH189" s="520"/>
      <c r="AI189" s="521"/>
      <c r="AJ189" s="471">
        <v>161000</v>
      </c>
      <c r="AK189" s="517" t="s">
        <v>269</v>
      </c>
      <c r="AL189" s="423"/>
      <c r="AM189" s="466"/>
      <c r="AN189" s="516"/>
    </row>
    <row r="190" spans="2:40" s="26" customFormat="1" ht="49.5" customHeight="1" thickBot="1">
      <c r="B190" s="25">
        <v>39</v>
      </c>
      <c r="C190" s="225" t="s">
        <v>158</v>
      </c>
      <c r="D190" s="226" t="s">
        <v>177</v>
      </c>
      <c r="E190" s="233" t="s">
        <v>178</v>
      </c>
      <c r="F190" s="233" t="s">
        <v>162</v>
      </c>
      <c r="G190" s="233" t="s">
        <v>275</v>
      </c>
      <c r="H190" s="233">
        <v>1</v>
      </c>
      <c r="I190" s="235">
        <v>95</v>
      </c>
      <c r="J190" s="235">
        <v>260</v>
      </c>
      <c r="K190" s="235">
        <v>80.5</v>
      </c>
      <c r="L190" s="233" t="s">
        <v>179</v>
      </c>
      <c r="M190" s="235"/>
      <c r="N190" s="233" t="s">
        <v>180</v>
      </c>
      <c r="O190" s="235" t="s">
        <v>264</v>
      </c>
      <c r="P190" s="233" t="s">
        <v>258</v>
      </c>
      <c r="Q190" s="235" t="s">
        <v>258</v>
      </c>
      <c r="R190" s="233" t="s">
        <v>259</v>
      </c>
      <c r="S190" s="235" t="s">
        <v>259</v>
      </c>
      <c r="T190" s="233" t="s">
        <v>259</v>
      </c>
      <c r="U190" s="233"/>
      <c r="V190" s="233"/>
      <c r="W190" s="233" t="s">
        <v>284</v>
      </c>
      <c r="X190" s="233" t="s">
        <v>259</v>
      </c>
      <c r="Y190" s="233" t="s">
        <v>259</v>
      </c>
      <c r="Z190" s="233" t="s">
        <v>259</v>
      </c>
      <c r="AA190" s="277"/>
      <c r="AB190" s="277"/>
      <c r="AC190" s="278">
        <v>43453.38</v>
      </c>
      <c r="AD190" s="277" t="s">
        <v>269</v>
      </c>
      <c r="AE190" s="278"/>
      <c r="AF190" s="278"/>
      <c r="AG190" s="348"/>
      <c r="AH190" s="449"/>
      <c r="AI190" s="495"/>
      <c r="AJ190" s="281">
        <v>19278.44</v>
      </c>
      <c r="AK190" s="496" t="s">
        <v>269</v>
      </c>
      <c r="AL190" s="390"/>
      <c r="AM190" s="277"/>
      <c r="AN190" s="447"/>
    </row>
    <row r="191" spans="2:40" ht="46.5" customHeight="1" thickBot="1">
      <c r="B191" s="100"/>
      <c r="C191" s="29" t="s">
        <v>158</v>
      </c>
      <c r="D191" s="102"/>
      <c r="E191" s="104"/>
      <c r="F191" s="104"/>
      <c r="G191" s="104"/>
      <c r="H191" s="104"/>
      <c r="I191" s="105"/>
      <c r="J191" s="105"/>
      <c r="K191" s="105"/>
      <c r="L191" s="104"/>
      <c r="M191" s="105"/>
      <c r="N191" s="104"/>
      <c r="O191" s="105"/>
      <c r="P191" s="104"/>
      <c r="Q191" s="105"/>
      <c r="R191" s="104"/>
      <c r="S191" s="105"/>
      <c r="T191" s="104"/>
      <c r="U191" s="104"/>
      <c r="V191" s="104"/>
      <c r="W191" s="104"/>
      <c r="X191" s="104"/>
      <c r="Y191" s="104"/>
      <c r="Z191" s="104"/>
      <c r="AA191" s="106"/>
      <c r="AB191" s="106"/>
      <c r="AC191" s="107">
        <f>AC152+AC155+AC156+AC190+1146000</f>
        <v>1763010.59</v>
      </c>
      <c r="AD191" s="106"/>
      <c r="AE191" s="134"/>
      <c r="AF191" s="134"/>
      <c r="AG191" s="30">
        <v>42370</v>
      </c>
      <c r="AH191" s="31">
        <v>43100</v>
      </c>
      <c r="AI191" s="135"/>
      <c r="AJ191" s="288">
        <f>SUM(AJ152:AJ190)</f>
        <v>6939519.38</v>
      </c>
      <c r="AK191" s="224"/>
      <c r="AL191" s="394">
        <v>0</v>
      </c>
      <c r="AM191" s="251">
        <v>0</v>
      </c>
      <c r="AN191" s="252">
        <v>0</v>
      </c>
    </row>
    <row r="192" spans="3:40" ht="15.75">
      <c r="C192" s="38"/>
      <c r="AJ192" s="10"/>
      <c r="AK192" s="10"/>
      <c r="AL192" s="10"/>
      <c r="AM192" s="10"/>
      <c r="AN192" s="10"/>
    </row>
    <row r="193" spans="3:40" ht="15.75">
      <c r="C193" s="38"/>
      <c r="AJ193" s="10"/>
      <c r="AK193" s="10"/>
      <c r="AL193" s="10"/>
      <c r="AM193" s="10"/>
      <c r="AN193" s="10"/>
    </row>
    <row r="194" spans="3:40" ht="15.75">
      <c r="C194" s="38"/>
      <c r="AJ194" s="10"/>
      <c r="AK194" s="10"/>
      <c r="AL194" s="10"/>
      <c r="AM194" s="10"/>
      <c r="AN194" s="10"/>
    </row>
    <row r="195" spans="3:40" ht="15.75">
      <c r="C195" s="38"/>
      <c r="AJ195" s="10"/>
      <c r="AK195" s="10"/>
      <c r="AL195" s="10"/>
      <c r="AM195" s="10"/>
      <c r="AN195" s="10"/>
    </row>
    <row r="196" spans="3:40" ht="15.75">
      <c r="C196" s="38"/>
      <c r="AJ196" s="10"/>
      <c r="AK196" s="10"/>
      <c r="AL196" s="10"/>
      <c r="AM196" s="10"/>
      <c r="AN196" s="10"/>
    </row>
    <row r="197" spans="3:40" ht="15.75">
      <c r="C197" s="38"/>
      <c r="AJ197" s="10"/>
      <c r="AK197" s="10"/>
      <c r="AL197" s="10"/>
      <c r="AM197" s="10"/>
      <c r="AN197" s="10"/>
    </row>
    <row r="198" spans="3:40" ht="15.75">
      <c r="C198" s="38"/>
      <c r="AJ198" s="10"/>
      <c r="AK198" s="10"/>
      <c r="AL198" s="10"/>
      <c r="AM198" s="10"/>
      <c r="AN198" s="10"/>
    </row>
    <row r="199" spans="3:40" ht="15.75">
      <c r="C199" s="38"/>
      <c r="AJ199" s="10"/>
      <c r="AK199" s="10"/>
      <c r="AL199" s="10"/>
      <c r="AM199" s="10"/>
      <c r="AN199" s="10"/>
    </row>
    <row r="200" spans="3:40" ht="15.75">
      <c r="C200" s="38"/>
      <c r="AJ200" s="10"/>
      <c r="AK200" s="10"/>
      <c r="AL200" s="10"/>
      <c r="AM200" s="10"/>
      <c r="AN200" s="10"/>
    </row>
    <row r="201" spans="3:40" ht="15.75">
      <c r="C201" s="38"/>
      <c r="AJ201" s="10"/>
      <c r="AK201" s="10"/>
      <c r="AL201" s="10"/>
      <c r="AM201" s="10"/>
      <c r="AN201" s="10"/>
    </row>
    <row r="202" spans="3:40" ht="15.75">
      <c r="C202" s="38"/>
      <c r="AJ202" s="10"/>
      <c r="AK202" s="10"/>
      <c r="AL202" s="10"/>
      <c r="AM202" s="10"/>
      <c r="AN202" s="10"/>
    </row>
    <row r="203" spans="3:40" ht="15.75">
      <c r="C203" s="38"/>
      <c r="AJ203" s="10"/>
      <c r="AK203" s="10"/>
      <c r="AL203" s="10"/>
      <c r="AM203" s="10"/>
      <c r="AN203" s="10"/>
    </row>
    <row r="204" spans="3:40" ht="15.75">
      <c r="C204" s="38"/>
      <c r="AJ204" s="10"/>
      <c r="AK204" s="10"/>
      <c r="AL204" s="10"/>
      <c r="AM204" s="10"/>
      <c r="AN204" s="10"/>
    </row>
    <row r="205" spans="3:40" ht="15.75">
      <c r="C205" s="38"/>
      <c r="AJ205" s="10"/>
      <c r="AK205" s="10"/>
      <c r="AL205" s="10"/>
      <c r="AM205" s="10"/>
      <c r="AN205" s="10"/>
    </row>
    <row r="206" spans="3:40" ht="15.75">
      <c r="C206" s="38"/>
      <c r="AJ206" s="10"/>
      <c r="AK206" s="10"/>
      <c r="AL206" s="10"/>
      <c r="AM206" s="10"/>
      <c r="AN206" s="10"/>
    </row>
    <row r="207" spans="3:40" ht="15.75">
      <c r="C207" s="38"/>
      <c r="AJ207" s="10"/>
      <c r="AK207" s="10"/>
      <c r="AL207" s="10"/>
      <c r="AM207" s="10"/>
      <c r="AN207" s="10"/>
    </row>
    <row r="208" spans="3:40" ht="15.75">
      <c r="C208" s="38"/>
      <c r="AJ208" s="10"/>
      <c r="AK208" s="10"/>
      <c r="AL208" s="10"/>
      <c r="AM208" s="10"/>
      <c r="AN208" s="10"/>
    </row>
    <row r="209" spans="3:40" ht="15.75">
      <c r="C209" s="38"/>
      <c r="AJ209" s="10"/>
      <c r="AK209" s="10"/>
      <c r="AL209" s="10"/>
      <c r="AM209" s="10"/>
      <c r="AN209" s="10"/>
    </row>
    <row r="210" spans="3:40" ht="15.75">
      <c r="C210" s="38"/>
      <c r="AJ210" s="10"/>
      <c r="AK210" s="10"/>
      <c r="AL210" s="10"/>
      <c r="AM210" s="10"/>
      <c r="AN210" s="10"/>
    </row>
    <row r="211" spans="3:40" ht="15.75">
      <c r="C211" s="38"/>
      <c r="AJ211" s="10"/>
      <c r="AK211" s="10"/>
      <c r="AL211" s="10"/>
      <c r="AM211" s="10"/>
      <c r="AN211" s="10"/>
    </row>
    <row r="212" spans="3:40" ht="15.75">
      <c r="C212" s="38"/>
      <c r="AJ212" s="10"/>
      <c r="AK212" s="10"/>
      <c r="AL212" s="10"/>
      <c r="AM212" s="10"/>
      <c r="AN212" s="10"/>
    </row>
    <row r="213" spans="3:40" ht="15.75">
      <c r="C213" s="38"/>
      <c r="AJ213" s="10"/>
      <c r="AK213" s="10"/>
      <c r="AL213" s="10"/>
      <c r="AM213" s="10"/>
      <c r="AN213" s="10"/>
    </row>
    <row r="214" spans="3:40" ht="15.75">
      <c r="C214" s="38"/>
      <c r="AJ214" s="10"/>
      <c r="AK214" s="10"/>
      <c r="AL214" s="10"/>
      <c r="AM214" s="10"/>
      <c r="AN214" s="10"/>
    </row>
    <row r="215" spans="3:40" ht="15.75">
      <c r="C215" s="38"/>
      <c r="AJ215" s="10"/>
      <c r="AK215" s="10"/>
      <c r="AL215" s="10"/>
      <c r="AM215" s="10"/>
      <c r="AN215" s="10"/>
    </row>
    <row r="216" spans="3:40" ht="15.75">
      <c r="C216" s="38"/>
      <c r="AJ216" s="10"/>
      <c r="AK216" s="10"/>
      <c r="AL216" s="10"/>
      <c r="AM216" s="10"/>
      <c r="AN216" s="10"/>
    </row>
    <row r="217" spans="3:40" ht="15.75">
      <c r="C217" s="38"/>
      <c r="AJ217" s="10"/>
      <c r="AK217" s="10"/>
      <c r="AL217" s="10"/>
      <c r="AM217" s="10"/>
      <c r="AN217" s="10"/>
    </row>
    <row r="218" spans="3:40" ht="15.75">
      <c r="C218" s="38"/>
      <c r="AJ218" s="10"/>
      <c r="AK218" s="10"/>
      <c r="AL218" s="10"/>
      <c r="AM218" s="10"/>
      <c r="AN218" s="10"/>
    </row>
    <row r="219" spans="3:40" ht="15.75">
      <c r="C219" s="38"/>
      <c r="AJ219" s="10"/>
      <c r="AK219" s="10"/>
      <c r="AL219" s="10"/>
      <c r="AM219" s="10"/>
      <c r="AN219" s="10"/>
    </row>
    <row r="220" spans="3:40" ht="15.75">
      <c r="C220" s="38"/>
      <c r="AJ220" s="10"/>
      <c r="AK220" s="10"/>
      <c r="AL220" s="10"/>
      <c r="AM220" s="10"/>
      <c r="AN220" s="10"/>
    </row>
    <row r="221" spans="3:40" ht="15.75">
      <c r="C221" s="38"/>
      <c r="AJ221" s="10"/>
      <c r="AK221" s="10"/>
      <c r="AL221" s="10"/>
      <c r="AM221" s="10"/>
      <c r="AN221" s="10"/>
    </row>
    <row r="222" spans="3:40" ht="15.75">
      <c r="C222" s="38"/>
      <c r="AJ222" s="10"/>
      <c r="AK222" s="10"/>
      <c r="AL222" s="10"/>
      <c r="AM222" s="10"/>
      <c r="AN222" s="10"/>
    </row>
    <row r="223" spans="3:40" ht="15.75">
      <c r="C223" s="38"/>
      <c r="AJ223" s="10"/>
      <c r="AK223" s="10"/>
      <c r="AL223" s="10"/>
      <c r="AM223" s="10"/>
      <c r="AN223" s="10"/>
    </row>
    <row r="224" spans="3:40" ht="15.75">
      <c r="C224" s="38"/>
      <c r="AJ224" s="10"/>
      <c r="AK224" s="10"/>
      <c r="AL224" s="10"/>
      <c r="AM224" s="10"/>
      <c r="AN224" s="10"/>
    </row>
    <row r="225" spans="3:40" ht="15.75">
      <c r="C225" s="38"/>
      <c r="AJ225" s="10"/>
      <c r="AK225" s="10"/>
      <c r="AL225" s="10"/>
      <c r="AM225" s="10"/>
      <c r="AN225" s="10"/>
    </row>
    <row r="226" spans="3:40" ht="15.75">
      <c r="C226" s="38"/>
      <c r="AJ226" s="10"/>
      <c r="AK226" s="10"/>
      <c r="AL226" s="10"/>
      <c r="AM226" s="10"/>
      <c r="AN226" s="10"/>
    </row>
    <row r="227" spans="3:40" ht="15.75">
      <c r="C227" s="38"/>
      <c r="AJ227" s="10"/>
      <c r="AK227" s="10"/>
      <c r="AL227" s="10"/>
      <c r="AM227" s="10"/>
      <c r="AN227" s="10"/>
    </row>
    <row r="228" spans="3:40" ht="15.75">
      <c r="C228" s="38"/>
      <c r="AJ228" s="10"/>
      <c r="AK228" s="10"/>
      <c r="AL228" s="10"/>
      <c r="AM228" s="10"/>
      <c r="AN228" s="10"/>
    </row>
    <row r="229" spans="3:40" ht="15.75">
      <c r="C229" s="38"/>
      <c r="AJ229" s="10"/>
      <c r="AK229" s="10"/>
      <c r="AL229" s="10"/>
      <c r="AM229" s="10"/>
      <c r="AN229" s="10"/>
    </row>
    <row r="230" spans="3:40" ht="15.75">
      <c r="C230" s="38"/>
      <c r="AJ230" s="10"/>
      <c r="AK230" s="10"/>
      <c r="AL230" s="10"/>
      <c r="AM230" s="10"/>
      <c r="AN230" s="10"/>
    </row>
    <row r="231" spans="3:40" ht="15.75">
      <c r="C231" s="38"/>
      <c r="AJ231" s="10"/>
      <c r="AK231" s="10"/>
      <c r="AL231" s="10"/>
      <c r="AM231" s="10"/>
      <c r="AN231" s="10"/>
    </row>
    <row r="232" spans="3:40" ht="15.75">
      <c r="C232" s="38"/>
      <c r="AJ232" s="10"/>
      <c r="AK232" s="10"/>
      <c r="AL232" s="10"/>
      <c r="AM232" s="10"/>
      <c r="AN232" s="10"/>
    </row>
    <row r="233" spans="3:40" ht="15.75">
      <c r="C233" s="38"/>
      <c r="AJ233" s="10"/>
      <c r="AK233" s="10"/>
      <c r="AL233" s="10"/>
      <c r="AM233" s="10"/>
      <c r="AN233" s="10"/>
    </row>
    <row r="234" spans="3:40" ht="15.75">
      <c r="C234" s="38"/>
      <c r="AJ234" s="10"/>
      <c r="AK234" s="10"/>
      <c r="AL234" s="10"/>
      <c r="AM234" s="10"/>
      <c r="AN234" s="10"/>
    </row>
    <row r="235" spans="3:40" ht="15.75">
      <c r="C235" s="38"/>
      <c r="AJ235" s="10"/>
      <c r="AK235" s="10"/>
      <c r="AL235" s="10"/>
      <c r="AM235" s="10"/>
      <c r="AN235" s="10"/>
    </row>
    <row r="236" spans="3:40" ht="15.75">
      <c r="C236" s="38"/>
      <c r="AJ236" s="10"/>
      <c r="AK236" s="10"/>
      <c r="AL236" s="10"/>
      <c r="AM236" s="10"/>
      <c r="AN236" s="10"/>
    </row>
    <row r="237" spans="3:40" ht="15.75">
      <c r="C237" s="38"/>
      <c r="AJ237" s="10"/>
      <c r="AK237" s="10"/>
      <c r="AL237" s="10"/>
      <c r="AM237" s="10"/>
      <c r="AN237" s="10"/>
    </row>
    <row r="238" spans="3:40" ht="15.75">
      <c r="C238" s="38"/>
      <c r="AJ238" s="10"/>
      <c r="AK238" s="10"/>
      <c r="AL238" s="10"/>
      <c r="AM238" s="10"/>
      <c r="AN238" s="10"/>
    </row>
    <row r="239" spans="3:40" ht="15.75">
      <c r="C239" s="38"/>
      <c r="AJ239" s="10"/>
      <c r="AK239" s="10"/>
      <c r="AL239" s="10"/>
      <c r="AM239" s="10"/>
      <c r="AN239" s="10"/>
    </row>
    <row r="240" spans="3:40" ht="15.75">
      <c r="C240" s="38"/>
      <c r="AJ240" s="10"/>
      <c r="AK240" s="10"/>
      <c r="AL240" s="10"/>
      <c r="AM240" s="10"/>
      <c r="AN240" s="10"/>
    </row>
    <row r="241" spans="3:40" ht="15.75">
      <c r="C241" s="38"/>
      <c r="AJ241" s="10"/>
      <c r="AK241" s="10"/>
      <c r="AL241" s="10"/>
      <c r="AM241" s="10"/>
      <c r="AN241" s="10"/>
    </row>
    <row r="242" spans="3:40" ht="15.75">
      <c r="C242" s="38"/>
      <c r="AJ242" s="10"/>
      <c r="AK242" s="10"/>
      <c r="AL242" s="10"/>
      <c r="AM242" s="10"/>
      <c r="AN242" s="10"/>
    </row>
    <row r="243" spans="3:40" ht="15.75">
      <c r="C243" s="38"/>
      <c r="AJ243" s="10"/>
      <c r="AK243" s="10"/>
      <c r="AL243" s="10"/>
      <c r="AM243" s="10"/>
      <c r="AN243" s="10"/>
    </row>
    <row r="244" spans="3:40" ht="15.75">
      <c r="C244" s="38"/>
      <c r="AJ244" s="10"/>
      <c r="AK244" s="10"/>
      <c r="AL244" s="10"/>
      <c r="AM244" s="10"/>
      <c r="AN244" s="10"/>
    </row>
    <row r="245" spans="3:40" ht="15.75">
      <c r="C245" s="38"/>
      <c r="AJ245" s="10"/>
      <c r="AK245" s="10"/>
      <c r="AL245" s="10"/>
      <c r="AM245" s="10"/>
      <c r="AN245" s="10"/>
    </row>
    <row r="246" spans="3:40" ht="15.75">
      <c r="C246" s="38"/>
      <c r="AJ246" s="10"/>
      <c r="AK246" s="10"/>
      <c r="AL246" s="10"/>
      <c r="AM246" s="10"/>
      <c r="AN246" s="10"/>
    </row>
    <row r="247" spans="3:40" ht="15.75">
      <c r="C247" s="38"/>
      <c r="AJ247" s="10"/>
      <c r="AK247" s="10"/>
      <c r="AL247" s="10"/>
      <c r="AM247" s="10"/>
      <c r="AN247" s="10"/>
    </row>
    <row r="248" spans="3:40" ht="15.75">
      <c r="C248" s="38"/>
      <c r="AJ248" s="10"/>
      <c r="AK248" s="10"/>
      <c r="AL248" s="10"/>
      <c r="AM248" s="10"/>
      <c r="AN248" s="10"/>
    </row>
    <row r="249" spans="3:40" ht="15.75">
      <c r="C249" s="38"/>
      <c r="AJ249" s="10"/>
      <c r="AK249" s="10"/>
      <c r="AL249" s="10"/>
      <c r="AM249" s="10"/>
      <c r="AN249" s="10"/>
    </row>
    <row r="250" spans="3:40" ht="15.75">
      <c r="C250" s="38"/>
      <c r="AJ250" s="10"/>
      <c r="AK250" s="10"/>
      <c r="AL250" s="10"/>
      <c r="AM250" s="10"/>
      <c r="AN250" s="10"/>
    </row>
    <row r="251" spans="3:40" ht="15.75">
      <c r="C251" s="38"/>
      <c r="AJ251" s="10"/>
      <c r="AK251" s="10"/>
      <c r="AL251" s="10"/>
      <c r="AM251" s="10"/>
      <c r="AN251" s="10"/>
    </row>
    <row r="252" spans="3:40" ht="15.75">
      <c r="C252" s="38"/>
      <c r="AJ252" s="10"/>
      <c r="AK252" s="10"/>
      <c r="AL252" s="10"/>
      <c r="AM252" s="10"/>
      <c r="AN252" s="10"/>
    </row>
    <row r="253" spans="3:40" ht="15.75">
      <c r="C253" s="38"/>
      <c r="AJ253" s="10"/>
      <c r="AK253" s="10"/>
      <c r="AL253" s="10"/>
      <c r="AM253" s="10"/>
      <c r="AN253" s="10"/>
    </row>
    <row r="254" spans="3:40" ht="15.75">
      <c r="C254" s="38"/>
      <c r="AJ254" s="10"/>
      <c r="AK254" s="10"/>
      <c r="AL254" s="10"/>
      <c r="AM254" s="10"/>
      <c r="AN254" s="10"/>
    </row>
    <row r="255" spans="3:40" ht="15.75">
      <c r="C255" s="38"/>
      <c r="AJ255" s="10"/>
      <c r="AK255" s="10"/>
      <c r="AL255" s="10"/>
      <c r="AM255" s="10"/>
      <c r="AN255" s="10"/>
    </row>
    <row r="256" spans="3:40" ht="15.75">
      <c r="C256" s="38"/>
      <c r="AJ256" s="10"/>
      <c r="AK256" s="10"/>
      <c r="AL256" s="10"/>
      <c r="AM256" s="10"/>
      <c r="AN256" s="10"/>
    </row>
    <row r="257" spans="3:40" ht="15.75">
      <c r="C257" s="38"/>
      <c r="AJ257" s="10"/>
      <c r="AK257" s="10"/>
      <c r="AL257" s="10"/>
      <c r="AM257" s="10"/>
      <c r="AN257" s="10"/>
    </row>
    <row r="258" spans="3:40" ht="15.75">
      <c r="C258" s="38"/>
      <c r="AJ258" s="10"/>
      <c r="AK258" s="10"/>
      <c r="AL258" s="10"/>
      <c r="AM258" s="10"/>
      <c r="AN258" s="10"/>
    </row>
    <row r="259" spans="3:40" ht="15.75">
      <c r="C259" s="38"/>
      <c r="AJ259" s="10"/>
      <c r="AK259" s="10"/>
      <c r="AL259" s="10"/>
      <c r="AM259" s="10"/>
      <c r="AN259" s="10"/>
    </row>
    <row r="260" spans="3:40" ht="15.75">
      <c r="C260" s="38"/>
      <c r="AJ260" s="10"/>
      <c r="AK260" s="10"/>
      <c r="AL260" s="10"/>
      <c r="AM260" s="10"/>
      <c r="AN260" s="10"/>
    </row>
    <row r="261" spans="3:40" ht="15.75">
      <c r="C261" s="38"/>
      <c r="AJ261" s="10"/>
      <c r="AK261" s="10"/>
      <c r="AL261" s="10"/>
      <c r="AM261" s="10"/>
      <c r="AN261" s="10"/>
    </row>
    <row r="262" spans="3:40" ht="15.75">
      <c r="C262" s="38"/>
      <c r="AJ262" s="10"/>
      <c r="AK262" s="10"/>
      <c r="AL262" s="10"/>
      <c r="AM262" s="10"/>
      <c r="AN262" s="10"/>
    </row>
    <row r="263" spans="3:40" ht="15.75">
      <c r="C263" s="38"/>
      <c r="AJ263" s="10"/>
      <c r="AK263" s="10"/>
      <c r="AL263" s="10"/>
      <c r="AM263" s="10"/>
      <c r="AN263" s="10"/>
    </row>
    <row r="264" spans="3:40" ht="15.75">
      <c r="C264" s="38"/>
      <c r="AJ264" s="10"/>
      <c r="AK264" s="10"/>
      <c r="AL264" s="10"/>
      <c r="AM264" s="10"/>
      <c r="AN264" s="10"/>
    </row>
    <row r="265" spans="3:40" ht="15.75">
      <c r="C265" s="38"/>
      <c r="AJ265" s="10"/>
      <c r="AK265" s="10"/>
      <c r="AL265" s="10"/>
      <c r="AM265" s="10"/>
      <c r="AN265" s="10"/>
    </row>
    <row r="266" spans="3:40" ht="15.75">
      <c r="C266" s="38"/>
      <c r="AJ266" s="10"/>
      <c r="AK266" s="10"/>
      <c r="AL266" s="10"/>
      <c r="AM266" s="10"/>
      <c r="AN266" s="10"/>
    </row>
    <row r="267" spans="3:40" ht="15.75">
      <c r="C267" s="38"/>
      <c r="AJ267" s="10"/>
      <c r="AK267" s="10"/>
      <c r="AL267" s="10"/>
      <c r="AM267" s="10"/>
      <c r="AN267" s="10"/>
    </row>
    <row r="268" spans="3:40" ht="15.75">
      <c r="C268" s="38"/>
      <c r="AJ268" s="10"/>
      <c r="AK268" s="10"/>
      <c r="AL268" s="10"/>
      <c r="AM268" s="10"/>
      <c r="AN268" s="10"/>
    </row>
    <row r="269" spans="3:40" ht="15.75">
      <c r="C269" s="38"/>
      <c r="AJ269" s="10"/>
      <c r="AK269" s="10"/>
      <c r="AL269" s="10"/>
      <c r="AM269" s="10"/>
      <c r="AN269" s="10"/>
    </row>
    <row r="270" spans="3:40" ht="15.75">
      <c r="C270" s="38"/>
      <c r="AJ270" s="10"/>
      <c r="AK270" s="10"/>
      <c r="AL270" s="10"/>
      <c r="AM270" s="10"/>
      <c r="AN270" s="10"/>
    </row>
    <row r="271" spans="3:40" ht="15.75">
      <c r="C271" s="38"/>
      <c r="AJ271" s="10"/>
      <c r="AK271" s="10"/>
      <c r="AL271" s="10"/>
      <c r="AM271" s="10"/>
      <c r="AN271" s="10"/>
    </row>
    <row r="272" spans="3:40" ht="15.75">
      <c r="C272" s="38"/>
      <c r="AJ272" s="10"/>
      <c r="AK272" s="10"/>
      <c r="AL272" s="10"/>
      <c r="AM272" s="10"/>
      <c r="AN272" s="10"/>
    </row>
    <row r="273" spans="3:40" ht="15.75">
      <c r="C273" s="38"/>
      <c r="AJ273" s="10"/>
      <c r="AK273" s="10"/>
      <c r="AL273" s="10"/>
      <c r="AM273" s="10"/>
      <c r="AN273" s="10"/>
    </row>
    <row r="274" spans="3:40" ht="15.75">
      <c r="C274" s="38"/>
      <c r="AJ274" s="10"/>
      <c r="AK274" s="10"/>
      <c r="AL274" s="10"/>
      <c r="AM274" s="10"/>
      <c r="AN274" s="10"/>
    </row>
    <row r="275" spans="3:40" ht="15.75">
      <c r="C275" s="38"/>
      <c r="AJ275" s="10"/>
      <c r="AK275" s="10"/>
      <c r="AL275" s="10"/>
      <c r="AM275" s="10"/>
      <c r="AN275" s="10"/>
    </row>
    <row r="276" spans="3:40" ht="15.75">
      <c r="C276" s="38"/>
      <c r="AJ276" s="10"/>
      <c r="AK276" s="10"/>
      <c r="AL276" s="10"/>
      <c r="AM276" s="10"/>
      <c r="AN276" s="10"/>
    </row>
    <row r="277" spans="3:40" ht="15.75">
      <c r="C277" s="38"/>
      <c r="AJ277" s="10"/>
      <c r="AK277" s="10"/>
      <c r="AL277" s="10"/>
      <c r="AM277" s="10"/>
      <c r="AN277" s="10"/>
    </row>
    <row r="278" spans="3:40" ht="15.75">
      <c r="C278" s="38"/>
      <c r="AJ278" s="10"/>
      <c r="AK278" s="10"/>
      <c r="AL278" s="10"/>
      <c r="AM278" s="10"/>
      <c r="AN278" s="10"/>
    </row>
    <row r="279" spans="3:40" ht="15.75">
      <c r="C279" s="38"/>
      <c r="AJ279" s="10"/>
      <c r="AK279" s="10"/>
      <c r="AL279" s="10"/>
      <c r="AM279" s="10"/>
      <c r="AN279" s="10"/>
    </row>
    <row r="280" spans="3:40" ht="15.75">
      <c r="C280" s="38"/>
      <c r="AJ280" s="10"/>
      <c r="AK280" s="10"/>
      <c r="AL280" s="10"/>
      <c r="AM280" s="10"/>
      <c r="AN280" s="10"/>
    </row>
    <row r="281" spans="3:40" ht="15.75">
      <c r="C281" s="38"/>
      <c r="AJ281" s="10"/>
      <c r="AK281" s="10"/>
      <c r="AL281" s="10"/>
      <c r="AM281" s="10"/>
      <c r="AN281" s="10"/>
    </row>
    <row r="282" spans="3:40" ht="15.75">
      <c r="C282" s="38"/>
      <c r="AJ282" s="10"/>
      <c r="AK282" s="10"/>
      <c r="AL282" s="10"/>
      <c r="AM282" s="10"/>
      <c r="AN282" s="10"/>
    </row>
    <row r="283" spans="3:40" ht="15.75">
      <c r="C283" s="38"/>
      <c r="AJ283" s="10"/>
      <c r="AK283" s="10"/>
      <c r="AL283" s="10"/>
      <c r="AM283" s="10"/>
      <c r="AN283" s="10"/>
    </row>
    <row r="284" spans="3:40" ht="15.75">
      <c r="C284" s="38"/>
      <c r="AJ284" s="10"/>
      <c r="AK284" s="10"/>
      <c r="AL284" s="10"/>
      <c r="AM284" s="10"/>
      <c r="AN284" s="10"/>
    </row>
    <row r="285" spans="3:40" ht="15.75">
      <c r="C285" s="38"/>
      <c r="AJ285" s="10"/>
      <c r="AK285" s="10"/>
      <c r="AL285" s="10"/>
      <c r="AM285" s="10"/>
      <c r="AN285" s="10"/>
    </row>
    <row r="286" spans="3:40" ht="15.75">
      <c r="C286" s="38"/>
      <c r="AJ286" s="10"/>
      <c r="AK286" s="10"/>
      <c r="AL286" s="10"/>
      <c r="AM286" s="10"/>
      <c r="AN286" s="10"/>
    </row>
    <row r="287" spans="3:40" ht="15.75">
      <c r="C287" s="38"/>
      <c r="AJ287" s="10"/>
      <c r="AK287" s="10"/>
      <c r="AL287" s="10"/>
      <c r="AM287" s="10"/>
      <c r="AN287" s="10"/>
    </row>
    <row r="288" spans="3:40" ht="15.75">
      <c r="C288" s="38"/>
      <c r="AJ288" s="10"/>
      <c r="AK288" s="10"/>
      <c r="AL288" s="10"/>
      <c r="AM288" s="10"/>
      <c r="AN288" s="10"/>
    </row>
    <row r="289" spans="3:40" ht="15.75">
      <c r="C289" s="38"/>
      <c r="AJ289" s="10"/>
      <c r="AK289" s="10"/>
      <c r="AL289" s="10"/>
      <c r="AM289" s="10"/>
      <c r="AN289" s="10"/>
    </row>
    <row r="290" spans="3:40" ht="15.75">
      <c r="C290" s="38"/>
      <c r="AJ290" s="10"/>
      <c r="AK290" s="10"/>
      <c r="AL290" s="10"/>
      <c r="AM290" s="10"/>
      <c r="AN290" s="10"/>
    </row>
    <row r="291" spans="3:40" ht="15.75">
      <c r="C291" s="38"/>
      <c r="AJ291" s="10"/>
      <c r="AK291" s="10"/>
      <c r="AL291" s="10"/>
      <c r="AM291" s="10"/>
      <c r="AN291" s="10"/>
    </row>
    <row r="292" spans="3:40" ht="15.75">
      <c r="C292" s="38"/>
      <c r="AJ292" s="10"/>
      <c r="AK292" s="10"/>
      <c r="AL292" s="10"/>
      <c r="AM292" s="10"/>
      <c r="AN292" s="10"/>
    </row>
    <row r="293" spans="3:40" ht="15.75">
      <c r="C293" s="38"/>
      <c r="AJ293" s="10"/>
      <c r="AK293" s="10"/>
      <c r="AL293" s="10"/>
      <c r="AM293" s="10"/>
      <c r="AN293" s="10"/>
    </row>
    <row r="294" spans="3:40" ht="15.75">
      <c r="C294" s="38"/>
      <c r="AJ294" s="10"/>
      <c r="AK294" s="10"/>
      <c r="AL294" s="10"/>
      <c r="AM294" s="10"/>
      <c r="AN294" s="10"/>
    </row>
    <row r="295" spans="3:40" ht="15.75">
      <c r="C295" s="38"/>
      <c r="AJ295" s="10"/>
      <c r="AK295" s="10"/>
      <c r="AL295" s="10"/>
      <c r="AM295" s="10"/>
      <c r="AN295" s="10"/>
    </row>
    <row r="296" spans="3:40" ht="15.75">
      <c r="C296" s="38"/>
      <c r="AJ296" s="10"/>
      <c r="AK296" s="10"/>
      <c r="AL296" s="10"/>
      <c r="AM296" s="10"/>
      <c r="AN296" s="10"/>
    </row>
    <row r="297" spans="3:40" ht="15.75">
      <c r="C297" s="38"/>
      <c r="AJ297" s="10"/>
      <c r="AK297" s="10"/>
      <c r="AL297" s="10"/>
      <c r="AM297" s="10"/>
      <c r="AN297" s="10"/>
    </row>
    <row r="298" spans="3:40" ht="15.75">
      <c r="C298" s="38"/>
      <c r="AJ298" s="10"/>
      <c r="AK298" s="10"/>
      <c r="AL298" s="10"/>
      <c r="AM298" s="10"/>
      <c r="AN298" s="10"/>
    </row>
    <row r="299" spans="3:40" ht="15.75">
      <c r="C299" s="38"/>
      <c r="AJ299" s="10"/>
      <c r="AK299" s="10"/>
      <c r="AL299" s="10"/>
      <c r="AM299" s="10"/>
      <c r="AN299" s="10"/>
    </row>
    <row r="300" spans="3:40" ht="15.75">
      <c r="C300" s="38"/>
      <c r="AJ300" s="10"/>
      <c r="AK300" s="10"/>
      <c r="AL300" s="10"/>
      <c r="AM300" s="10"/>
      <c r="AN300" s="10"/>
    </row>
    <row r="301" spans="3:40" ht="15.75">
      <c r="C301" s="38"/>
      <c r="AJ301" s="10"/>
      <c r="AK301" s="10"/>
      <c r="AL301" s="10"/>
      <c r="AM301" s="10"/>
      <c r="AN301" s="10"/>
    </row>
    <row r="302" spans="3:40" ht="15.75">
      <c r="C302" s="38"/>
      <c r="AJ302" s="10"/>
      <c r="AK302" s="10"/>
      <c r="AL302" s="10"/>
      <c r="AM302" s="10"/>
      <c r="AN302" s="10"/>
    </row>
    <row r="303" spans="3:40" ht="15.75">
      <c r="C303" s="38"/>
      <c r="AJ303" s="10"/>
      <c r="AK303" s="10"/>
      <c r="AL303" s="10"/>
      <c r="AM303" s="10"/>
      <c r="AN303" s="10"/>
    </row>
    <row r="304" spans="3:40" ht="15.75">
      <c r="C304" s="38"/>
      <c r="AJ304" s="10"/>
      <c r="AK304" s="10"/>
      <c r="AL304" s="10"/>
      <c r="AM304" s="10"/>
      <c r="AN304" s="10"/>
    </row>
  </sheetData>
  <sheetProtection selectLockedCells="1" selectUnlockedCells="1"/>
  <mergeCells count="174">
    <mergeCell ref="V64:V65"/>
    <mergeCell ref="AJ64:AJ65"/>
    <mergeCell ref="AK64:AK65"/>
    <mergeCell ref="T182:T186"/>
    <mergeCell ref="U182:U186"/>
    <mergeCell ref="V182:V186"/>
    <mergeCell ref="W182:W186"/>
    <mergeCell ref="AH182:AH186"/>
    <mergeCell ref="X182:X186"/>
    <mergeCell ref="Y182:Y186"/>
    <mergeCell ref="Z182:Z186"/>
    <mergeCell ref="AG182:AG186"/>
    <mergeCell ref="N182:N186"/>
    <mergeCell ref="O182:O186"/>
    <mergeCell ref="P182:P186"/>
    <mergeCell ref="Q182:Q186"/>
    <mergeCell ref="R182:R186"/>
    <mergeCell ref="S182:S186"/>
    <mergeCell ref="Y177:Y179"/>
    <mergeCell ref="Z177:Z179"/>
    <mergeCell ref="AG177:AG179"/>
    <mergeCell ref="AH177:AH179"/>
    <mergeCell ref="H182:H186"/>
    <mergeCell ref="I182:I186"/>
    <mergeCell ref="J182:J186"/>
    <mergeCell ref="K182:K186"/>
    <mergeCell ref="L182:L186"/>
    <mergeCell ref="M182:M186"/>
    <mergeCell ref="S177:S179"/>
    <mergeCell ref="T177:T179"/>
    <mergeCell ref="U177:U179"/>
    <mergeCell ref="V177:V179"/>
    <mergeCell ref="W177:W179"/>
    <mergeCell ref="X177:X179"/>
    <mergeCell ref="M177:M179"/>
    <mergeCell ref="N177:N179"/>
    <mergeCell ref="O177:O179"/>
    <mergeCell ref="P177:P179"/>
    <mergeCell ref="Q177:Q179"/>
    <mergeCell ref="R177:R179"/>
    <mergeCell ref="AH175:AH176"/>
    <mergeCell ref="E177:E179"/>
    <mergeCell ref="F177:F179"/>
    <mergeCell ref="H177:H179"/>
    <mergeCell ref="I177:I179"/>
    <mergeCell ref="J177:J179"/>
    <mergeCell ref="K177:K179"/>
    <mergeCell ref="L177:L179"/>
    <mergeCell ref="X175:X176"/>
    <mergeCell ref="Y175:Y176"/>
    <mergeCell ref="R175:R176"/>
    <mergeCell ref="S175:S176"/>
    <mergeCell ref="Z175:Z176"/>
    <mergeCell ref="AG175:AG176"/>
    <mergeCell ref="T175:T176"/>
    <mergeCell ref="U175:U176"/>
    <mergeCell ref="V175:V176"/>
    <mergeCell ref="W175:W176"/>
    <mergeCell ref="L175:L176"/>
    <mergeCell ref="M175:M176"/>
    <mergeCell ref="N175:N176"/>
    <mergeCell ref="O175:O176"/>
    <mergeCell ref="P175:P176"/>
    <mergeCell ref="Q175:Q176"/>
    <mergeCell ref="AG172:AG174"/>
    <mergeCell ref="AH172:AH174"/>
    <mergeCell ref="E175:E176"/>
    <mergeCell ref="F175:F176"/>
    <mergeCell ref="E182:E186"/>
    <mergeCell ref="F182:F186"/>
    <mergeCell ref="H175:H176"/>
    <mergeCell ref="I175:I176"/>
    <mergeCell ref="J175:J176"/>
    <mergeCell ref="K175:K176"/>
    <mergeCell ref="U172:U174"/>
    <mergeCell ref="V172:V174"/>
    <mergeCell ref="W172:W174"/>
    <mergeCell ref="X172:X174"/>
    <mergeCell ref="Y172:Y174"/>
    <mergeCell ref="Z172:Z174"/>
    <mergeCell ref="O172:O174"/>
    <mergeCell ref="P172:P174"/>
    <mergeCell ref="Q172:Q174"/>
    <mergeCell ref="R172:R174"/>
    <mergeCell ref="S172:S174"/>
    <mergeCell ref="T172:T174"/>
    <mergeCell ref="I172:I174"/>
    <mergeCell ref="J172:J174"/>
    <mergeCell ref="K172:K174"/>
    <mergeCell ref="L172:L174"/>
    <mergeCell ref="M172:M174"/>
    <mergeCell ref="N172:N174"/>
    <mergeCell ref="E172:E174"/>
    <mergeCell ref="F172:F174"/>
    <mergeCell ref="H172:H174"/>
    <mergeCell ref="Y170:Y171"/>
    <mergeCell ref="Q170:Q171"/>
    <mergeCell ref="R170:R171"/>
    <mergeCell ref="S170:S171"/>
    <mergeCell ref="T170:T171"/>
    <mergeCell ref="M170:M171"/>
    <mergeCell ref="N170:N171"/>
    <mergeCell ref="Z170:Z171"/>
    <mergeCell ref="AG170:AG171"/>
    <mergeCell ref="AH170:AH171"/>
    <mergeCell ref="U170:U171"/>
    <mergeCell ref="V170:V171"/>
    <mergeCell ref="W170:W171"/>
    <mergeCell ref="X170:X171"/>
    <mergeCell ref="O170:O171"/>
    <mergeCell ref="P170:P171"/>
    <mergeCell ref="I170:I171"/>
    <mergeCell ref="J170:J171"/>
    <mergeCell ref="K170:K171"/>
    <mergeCell ref="L170:L171"/>
    <mergeCell ref="E170:E171"/>
    <mergeCell ref="F170:F171"/>
    <mergeCell ref="H170:H171"/>
    <mergeCell ref="M168:M169"/>
    <mergeCell ref="L168:L169"/>
    <mergeCell ref="K168:K169"/>
    <mergeCell ref="J168:J169"/>
    <mergeCell ref="I168:I169"/>
    <mergeCell ref="H168:H169"/>
    <mergeCell ref="F168:F169"/>
    <mergeCell ref="E168:E169"/>
    <mergeCell ref="S168:S169"/>
    <mergeCell ref="R168:R169"/>
    <mergeCell ref="Q168:Q169"/>
    <mergeCell ref="P168:P169"/>
    <mergeCell ref="O168:O169"/>
    <mergeCell ref="N168:N169"/>
    <mergeCell ref="T7:W7"/>
    <mergeCell ref="AH168:AH169"/>
    <mergeCell ref="AG168:AG169"/>
    <mergeCell ref="Z168:Z169"/>
    <mergeCell ref="Y168:Y169"/>
    <mergeCell ref="X168:X169"/>
    <mergeCell ref="W168:W169"/>
    <mergeCell ref="V168:V169"/>
    <mergeCell ref="U168:U169"/>
    <mergeCell ref="T168:T169"/>
    <mergeCell ref="L7:O7"/>
    <mergeCell ref="P7:S7"/>
    <mergeCell ref="B3:B4"/>
    <mergeCell ref="B7:B8"/>
    <mergeCell ref="C7:D7"/>
    <mergeCell ref="E7:K7"/>
    <mergeCell ref="C3:K6"/>
    <mergeCell ref="X7:Z7"/>
    <mergeCell ref="AG7:AH7"/>
    <mergeCell ref="AJ7:AN7"/>
    <mergeCell ref="AA7:AA8"/>
    <mergeCell ref="AC7:AF7"/>
    <mergeCell ref="AA19:AA21"/>
    <mergeCell ref="V88:V92"/>
    <mergeCell ref="X150:Z150"/>
    <mergeCell ref="W72:W79"/>
    <mergeCell ref="B150:B151"/>
    <mergeCell ref="C150:D150"/>
    <mergeCell ref="E150:K150"/>
    <mergeCell ref="L150:O150"/>
    <mergeCell ref="P150:S150"/>
    <mergeCell ref="T150:W150"/>
    <mergeCell ref="AJ150:AN150"/>
    <mergeCell ref="AG147:AH147"/>
    <mergeCell ref="AG146:AH146"/>
    <mergeCell ref="AA150:AA151"/>
    <mergeCell ref="AC150:AF150"/>
    <mergeCell ref="AO23:AS23"/>
    <mergeCell ref="AA45:AA47"/>
    <mergeCell ref="AG150:AH150"/>
    <mergeCell ref="AJ62:AJ63"/>
    <mergeCell ref="AK62:AK63"/>
  </mergeCells>
  <printOptions horizontalCentered="1"/>
  <pageMargins left="0.07874015748031496" right="0.07874015748031496" top="0.3937007874015748" bottom="0.3937007874015748" header="0.5118110236220472" footer="0.5118110236220472"/>
  <pageSetup fitToHeight="1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Hadrych</dc:creator>
  <cp:keywords/>
  <dc:description/>
  <cp:lastModifiedBy>natalia.erynska</cp:lastModifiedBy>
  <cp:lastPrinted>2015-06-10T09:56:49Z</cp:lastPrinted>
  <dcterms:created xsi:type="dcterms:W3CDTF">2010-09-29T06:42:32Z</dcterms:created>
  <dcterms:modified xsi:type="dcterms:W3CDTF">2015-08-27T10:12:45Z</dcterms:modified>
  <cp:category/>
  <cp:version/>
  <cp:contentType/>
  <cp:contentStatus/>
</cp:coreProperties>
</file>